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drawings/drawing17.xml" ContentType="application/vnd.openxmlformats-officedocument.drawing+xml"/>
  <Override PartName="/xl/comments16.xml" ContentType="application/vnd.openxmlformats-officedocument.spreadsheetml.comments+xml"/>
  <Override PartName="/xl/drawings/drawing18.xml" ContentType="application/vnd.openxmlformats-officedocument.drawing+xml"/>
  <Override PartName="/xl/comments17.xml" ContentType="application/vnd.openxmlformats-officedocument.spreadsheetml.comments+xml"/>
  <Override PartName="/xl/drawings/drawing19.xml" ContentType="application/vnd.openxmlformats-officedocument.drawing+xml"/>
  <Override PartName="/xl/comments18.xml" ContentType="application/vnd.openxmlformats-officedocument.spreadsheetml.comments+xml"/>
  <Override PartName="/xl/drawings/drawing20.xml" ContentType="application/vnd.openxmlformats-officedocument.drawing+xml"/>
  <Override PartName="/xl/comments19.xml" ContentType="application/vnd.openxmlformats-officedocument.spreadsheetml.comments+xml"/>
  <Override PartName="/xl/drawings/drawing21.xml" ContentType="application/vnd.openxmlformats-officedocument.drawing+xml"/>
  <Override PartName="/xl/comments20.xml" ContentType="application/vnd.openxmlformats-officedocument.spreadsheetml.comments+xml"/>
  <Override PartName="/xl/drawings/drawing22.xml" ContentType="application/vnd.openxmlformats-officedocument.drawing+xml"/>
  <Override PartName="/xl/comments21.xml" ContentType="application/vnd.openxmlformats-officedocument.spreadsheetml.comments+xml"/>
  <Override PartName="/xl/drawings/drawing23.xml" ContentType="application/vnd.openxmlformats-officedocument.drawing+xml"/>
  <Override PartName="/xl/comments22.xml" ContentType="application/vnd.openxmlformats-officedocument.spreadsheetml.comments+xml"/>
  <Override PartName="/xl/drawings/drawing24.xml" ContentType="application/vnd.openxmlformats-officedocument.drawing+xml"/>
  <Override PartName="/xl/comments23.xml" ContentType="application/vnd.openxmlformats-officedocument.spreadsheetml.comments+xml"/>
  <Override PartName="/xl/drawings/drawing25.xml" ContentType="application/vnd.openxmlformats-officedocument.drawing+xml"/>
  <Override PartName="/xl/comments24.xml" ContentType="application/vnd.openxmlformats-officedocument.spreadsheetml.comments+xml"/>
  <Override PartName="/xl/drawings/drawing26.xml" ContentType="application/vnd.openxmlformats-officedocument.drawing+xml"/>
  <Override PartName="/xl/comments25.xml" ContentType="application/vnd.openxmlformats-officedocument.spreadsheetml.comments+xml"/>
  <Override PartName="/xl/drawings/drawing27.xml" ContentType="application/vnd.openxmlformats-officedocument.drawing+xml"/>
  <Override PartName="/xl/comments26.xml" ContentType="application/vnd.openxmlformats-officedocument.spreadsheetml.comments+xml"/>
  <Override PartName="/xl/drawings/drawing28.xml" ContentType="application/vnd.openxmlformats-officedocument.drawing+xml"/>
  <Override PartName="/xl/comments27.xml" ContentType="application/vnd.openxmlformats-officedocument.spreadsheetml.comments+xml"/>
  <Override PartName="/xl/drawings/drawing29.xml" ContentType="application/vnd.openxmlformats-officedocument.drawing+xml"/>
  <Override PartName="/xl/comments28.xml" ContentType="application/vnd.openxmlformats-officedocument.spreadsheetml.comments+xml"/>
  <Override PartName="/xl/drawings/drawing30.xml" ContentType="application/vnd.openxmlformats-officedocument.drawing+xml"/>
  <Override PartName="/xl/comments29.xml" ContentType="application/vnd.openxmlformats-officedocument.spreadsheetml.comments+xml"/>
  <Override PartName="/xl/drawings/drawing31.xml" ContentType="application/vnd.openxmlformats-officedocument.drawing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EstaPastaDeTrabalho"/>
  <mc:AlternateContent xmlns:mc="http://schemas.openxmlformats.org/markup-compatibility/2006">
    <mc:Choice Requires="x15">
      <x15ac:absPath xmlns:x15ac="http://schemas.microsoft.com/office/spreadsheetml/2010/11/ac" url="E:\Planilha Licitação\"/>
    </mc:Choice>
  </mc:AlternateContent>
  <xr:revisionPtr revIDLastSave="0" documentId="13_ncr:1_{420DA861-A2E5-440E-BE86-C1E345E93BA9}" xr6:coauthVersionLast="46" xr6:coauthVersionMax="47" xr10:uidLastSave="{00000000-0000-0000-0000-000000000000}"/>
  <bookViews>
    <workbookView xWindow="-20520" yWindow="-120" windowWidth="20640" windowHeight="11760" xr2:uid="{51FD9988-B917-41BE-8927-376293D24EA5}"/>
  </bookViews>
  <sheets>
    <sheet name="Quadro Resumo" sheetId="15" r:id="rId1"/>
    <sheet name="01-Limpeza 20H" sheetId="38" r:id="rId2"/>
    <sheet name="02-Limpeza 44H" sheetId="3" r:id="rId3"/>
    <sheet name="03-Limpeza com Copeiragem 35H" sheetId="39" r:id="rId4"/>
    <sheet name="04-Limpeza Ins. com Copeira 20H" sheetId="40" r:id="rId5"/>
    <sheet name="05-Limpeza Ins. com Copeira 40H" sheetId="50" r:id="rId6"/>
    <sheet name="06-Limpeza Insalubre 26H" sheetId="41" r:id="rId7"/>
    <sheet name="07-Limpeza Insalubre 35H" sheetId="33" r:id="rId8"/>
    <sheet name="08-Limpeza Insalubre 40H" sheetId="7" r:id="rId9"/>
    <sheet name="09-Limpeza Insalubre 44H" sheetId="28" r:id="rId10"/>
    <sheet name="10-Limpeza Insalubre 06X12" sheetId="42" r:id="rId11"/>
    <sheet name="11-Limpeza Insalubre NOT 12X36" sheetId="22" r:id="rId12"/>
    <sheet name="12-Limpeza de Piscina 35H" sheetId="11" r:id="rId13"/>
    <sheet name="13-Limpeza e Conservação 35H" sheetId="10" r:id="rId14"/>
    <sheet name="14-Limpeza e Conservação 42H" sheetId="26" r:id="rId15"/>
    <sheet name="15-Limpeza e Conservação 44H" sheetId="27" r:id="rId16"/>
    <sheet name="16-Carregamento 35H" sheetId="37" r:id="rId17"/>
    <sheet name="17-Cozinha 35H" sheetId="43" r:id="rId18"/>
    <sheet name="18-Cozinha INTRA 40H" sheetId="48" r:id="rId19"/>
    <sheet name="19-Merenda 40H" sheetId="8" r:id="rId20"/>
    <sheet name="20-Merenda 44H" sheetId="29" r:id="rId21"/>
    <sheet name="21-Portaria 40H" sheetId="45" r:id="rId22"/>
    <sheet name="22-Vigia 40H" sheetId="19" r:id="rId23"/>
    <sheet name="23-Vigia DIU 40H" sheetId="47" r:id="rId24"/>
    <sheet name="24-Vigia NOT 40H" sheetId="20" r:id="rId25"/>
    <sheet name="25-Vigia DIU 12X36" sheetId="21" r:id="rId26"/>
    <sheet name="26-Vigia NOT 12X36" sheetId="46" r:id="rId27"/>
    <sheet name="27-Vigia DIU 12X60" sheetId="30" r:id="rId28"/>
    <sheet name="28-Vigia NOT 12X60" sheetId="31" r:id="rId29"/>
    <sheet name="29-Supervisão" sheetId="18" r:id="rId30"/>
    <sheet name="30-Supervisão Intermunicipal" sheetId="49" r:id="rId31"/>
    <sheet name="Anexo - Planilha de Cotação" sheetId="16" r:id="rId32"/>
    <sheet name="Anexo - Quantitativo de Postos" sheetId="35" r:id="rId33"/>
    <sheet name="Anexo - Funções e benefícios" sheetId="36" r:id="rId34"/>
    <sheet name="CHECK" sheetId="24" r:id="rId35"/>
  </sheets>
  <definedNames>
    <definedName name="_xlnm._FilterDatabase" localSheetId="31" hidden="1">'Anexo - Planilha de Cotação'!$B$2:$C$36</definedName>
    <definedName name="_xlnm.Print_Area" localSheetId="23">'23-Vigia DIU 40H'!$A:$D</definedName>
    <definedName name="_xlnm.Print_Area" localSheetId="24">'24-Vigia NOT 40H'!$A:$D</definedName>
    <definedName name="_xlnm.Print_Area" localSheetId="31">'Anexo - Planilha de Cotação'!$A$1:$AI$54</definedName>
    <definedName name="_xlnm.Print_Area" localSheetId="32">'Anexo - Quantitativo de Postos'!$A$3:$N$36,'Anexo - Quantitativo de Postos'!$A$38:$N$71,'Anexo - Quantitativo de Postos'!$A$73:$N$106</definedName>
    <definedName name="_xlnm.Print_Area" localSheetId="0">'Quadro Resumo'!$A$1:$F$52,'Quadro Resumo'!$A$54:$F$88,'Quadro Resumo'!$A$90:$F$124</definedName>
    <definedName name="salariominimo">1412</definedName>
    <definedName name="_xlnm.Print_Titles" localSheetId="1">'01-Limpeza 20H'!$1:$15</definedName>
    <definedName name="_xlnm.Print_Titles" localSheetId="2">'02-Limpeza 44H'!$1:$15</definedName>
    <definedName name="_xlnm.Print_Titles" localSheetId="3">'03-Limpeza com Copeiragem 35H'!$1:$15</definedName>
    <definedName name="_xlnm.Print_Titles" localSheetId="4">'04-Limpeza Ins. com Copeira 20H'!$1:$15</definedName>
    <definedName name="_xlnm.Print_Titles" localSheetId="5">'05-Limpeza Ins. com Copeira 40H'!$1:$15</definedName>
    <definedName name="_xlnm.Print_Titles" localSheetId="6">'06-Limpeza Insalubre 26H'!$1:$15</definedName>
    <definedName name="_xlnm.Print_Titles" localSheetId="7">'07-Limpeza Insalubre 35H'!$1:$15</definedName>
    <definedName name="_xlnm.Print_Titles" localSheetId="8">'08-Limpeza Insalubre 40H'!$1:$15</definedName>
    <definedName name="_xlnm.Print_Titles" localSheetId="9">'09-Limpeza Insalubre 44H'!$1:$15</definedName>
    <definedName name="_xlnm.Print_Titles" localSheetId="10">'10-Limpeza Insalubre 06X12'!$1:$15</definedName>
    <definedName name="_xlnm.Print_Titles" localSheetId="11">'11-Limpeza Insalubre NOT 12X36'!$1:$15</definedName>
    <definedName name="_xlnm.Print_Titles" localSheetId="12">'12-Limpeza de Piscina 35H'!$1:$15</definedName>
    <definedName name="_xlnm.Print_Titles" localSheetId="13">'13-Limpeza e Conservação 35H'!$1:$15</definedName>
    <definedName name="_xlnm.Print_Titles" localSheetId="14">'14-Limpeza e Conservação 42H'!$1:$15</definedName>
    <definedName name="_xlnm.Print_Titles" localSheetId="15">'15-Limpeza e Conservação 44H'!$1:$15</definedName>
    <definedName name="_xlnm.Print_Titles" localSheetId="16">'16-Carregamento 35H'!$1:$15</definedName>
    <definedName name="_xlnm.Print_Titles" localSheetId="17">'17-Cozinha 35H'!$1:$15</definedName>
    <definedName name="_xlnm.Print_Titles" localSheetId="18">'18-Cozinha INTRA 40H'!$1:$15</definedName>
    <definedName name="_xlnm.Print_Titles" localSheetId="19">'19-Merenda 40H'!$1:$15</definedName>
    <definedName name="_xlnm.Print_Titles" localSheetId="20">'20-Merenda 44H'!$1:$15</definedName>
    <definedName name="_xlnm.Print_Titles" localSheetId="21">'21-Portaria 40H'!$1:$15</definedName>
    <definedName name="_xlnm.Print_Titles" localSheetId="22">'22-Vigia 40H'!$1:$15</definedName>
    <definedName name="_xlnm.Print_Titles" localSheetId="23">'23-Vigia DIU 40H'!$1:$15</definedName>
    <definedName name="_xlnm.Print_Titles" localSheetId="24">'24-Vigia NOT 40H'!$1:$15</definedName>
    <definedName name="_xlnm.Print_Titles" localSheetId="25">'25-Vigia DIU 12X36'!$1:$15</definedName>
    <definedName name="_xlnm.Print_Titles" localSheetId="26">'26-Vigia NOT 12X36'!$1:$15</definedName>
    <definedName name="_xlnm.Print_Titles" localSheetId="27">'27-Vigia DIU 12X60'!$1:$15</definedName>
    <definedName name="_xlnm.Print_Titles" localSheetId="28">'28-Vigia NOT 12X60'!$1:$15</definedName>
    <definedName name="_xlnm.Print_Titles" localSheetId="29">'29-Supervisão'!$1:$15</definedName>
    <definedName name="_xlnm.Print_Titles" localSheetId="30">'30-Supervisão Intermunicipal'!$1:$15</definedName>
    <definedName name="_xlnm.Print_Titles" localSheetId="31">'Anexo - Planilha de Cotação'!$1:$4</definedName>
    <definedName name="_xlnm.Print_Titles" localSheetId="32">'Anexo - Quantitativo de Postos'!$1:$2</definedName>
    <definedName name="_xlnm.Print_Titles" localSheetId="0">'Quadro Resumo'!$2:$17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4" i="49" l="1"/>
  <c r="D143" i="49"/>
  <c r="D144" i="18"/>
  <c r="D143" i="18"/>
  <c r="D144" i="31"/>
  <c r="D143" i="31"/>
  <c r="D144" i="30"/>
  <c r="D143" i="30"/>
  <c r="D144" i="46"/>
  <c r="D143" i="46"/>
  <c r="D144" i="21"/>
  <c r="D143" i="21"/>
  <c r="D144" i="20"/>
  <c r="D143" i="20"/>
  <c r="D144" i="47"/>
  <c r="D143" i="47"/>
  <c r="D144" i="19"/>
  <c r="D143" i="19"/>
  <c r="D144" i="45"/>
  <c r="D143" i="45"/>
  <c r="D144" i="29"/>
  <c r="D143" i="29"/>
  <c r="D144" i="8"/>
  <c r="D143" i="8"/>
  <c r="D144" i="48"/>
  <c r="D143" i="48"/>
  <c r="D144" i="43"/>
  <c r="D143" i="43"/>
  <c r="D144" i="37"/>
  <c r="D143" i="37"/>
  <c r="D144" i="27"/>
  <c r="D143" i="27"/>
  <c r="D144" i="26"/>
  <c r="D143" i="26"/>
  <c r="D144" i="10"/>
  <c r="D143" i="10"/>
  <c r="D144" i="11"/>
  <c r="D143" i="11"/>
  <c r="D144" i="22"/>
  <c r="D143" i="22"/>
  <c r="D144" i="42"/>
  <c r="D143" i="42"/>
  <c r="D144" i="28"/>
  <c r="D143" i="28"/>
  <c r="D144" i="7"/>
  <c r="D143" i="7"/>
  <c r="D144" i="33"/>
  <c r="D143" i="33"/>
  <c r="D144" i="41"/>
  <c r="D143" i="41"/>
  <c r="D144" i="50"/>
  <c r="D143" i="50"/>
  <c r="D144" i="40"/>
  <c r="D143" i="40"/>
  <c r="D144" i="39"/>
  <c r="D143" i="39"/>
  <c r="D144" i="3"/>
  <c r="D143" i="3"/>
  <c r="D143" i="38"/>
  <c r="D144" i="38"/>
  <c r="N7" i="35"/>
  <c r="N8" i="35"/>
  <c r="N9" i="35"/>
  <c r="N10" i="35"/>
  <c r="N11" i="35"/>
  <c r="N12" i="35"/>
  <c r="N13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1" i="35"/>
  <c r="N32" i="35"/>
  <c r="N33" i="35"/>
  <c r="N35" i="35"/>
  <c r="A8" i="24"/>
  <c r="G11" i="36"/>
  <c r="G10" i="36"/>
  <c r="G9" i="36"/>
  <c r="A11" i="36"/>
  <c r="I11" i="36"/>
  <c r="K11" i="36"/>
  <c r="P11" i="36"/>
  <c r="A10" i="35"/>
  <c r="A45" i="35" s="1"/>
  <c r="A80" i="35" s="1"/>
  <c r="A11" i="35"/>
  <c r="A46" i="35" s="1"/>
  <c r="A81" i="35" s="1"/>
  <c r="A12" i="35"/>
  <c r="A47" i="35" s="1"/>
  <c r="A97" i="15"/>
  <c r="A61" i="15"/>
  <c r="C157" i="50"/>
  <c r="C154" i="50"/>
  <c r="D145" i="50"/>
  <c r="C139" i="50"/>
  <c r="D139" i="50" s="1"/>
  <c r="C138" i="50"/>
  <c r="D138" i="50" s="1"/>
  <c r="C137" i="50"/>
  <c r="D137" i="50" s="1"/>
  <c r="C136" i="50"/>
  <c r="D136" i="50" s="1"/>
  <c r="C135" i="50"/>
  <c r="D135" i="50" s="1"/>
  <c r="C134" i="50"/>
  <c r="D134" i="50" s="1"/>
  <c r="C128" i="50"/>
  <c r="D128" i="50" s="1"/>
  <c r="C127" i="50"/>
  <c r="D127" i="50" s="1"/>
  <c r="C126" i="50"/>
  <c r="D126" i="50" s="1"/>
  <c r="C125" i="50"/>
  <c r="D125" i="50" s="1"/>
  <c r="C124" i="50"/>
  <c r="D124" i="50" s="1"/>
  <c r="D107" i="50"/>
  <c r="D113" i="50" s="1"/>
  <c r="B86" i="50"/>
  <c r="B85" i="50"/>
  <c r="B83" i="50"/>
  <c r="B82" i="50"/>
  <c r="C48" i="50"/>
  <c r="C17" i="16"/>
  <c r="M3" i="16"/>
  <c r="E3" i="16"/>
  <c r="J3" i="16"/>
  <c r="W3" i="16"/>
  <c r="N3" i="16"/>
  <c r="V3" i="16"/>
  <c r="AF3" i="16"/>
  <c r="Z3" i="16"/>
  <c r="F3" i="16"/>
  <c r="C25" i="15"/>
  <c r="Q3" i="16"/>
  <c r="K3" i="16"/>
  <c r="AE3" i="16"/>
  <c r="Y3" i="16"/>
  <c r="L3" i="16"/>
  <c r="O3" i="16"/>
  <c r="H3" i="16"/>
  <c r="G3" i="16"/>
  <c r="AB3" i="16"/>
  <c r="T3" i="16"/>
  <c r="AD3" i="16"/>
  <c r="AC3" i="16"/>
  <c r="AG3" i="16"/>
  <c r="I3" i="16"/>
  <c r="S3" i="16"/>
  <c r="U3" i="16"/>
  <c r="AA3" i="16"/>
  <c r="R3" i="16"/>
  <c r="P3" i="16"/>
  <c r="X3" i="16"/>
  <c r="B11" i="36" l="1"/>
  <c r="B10" i="35"/>
  <c r="B45" i="35" s="1"/>
  <c r="B80" i="35" s="1"/>
  <c r="C97" i="15"/>
  <c r="C61" i="15"/>
  <c r="D140" i="50"/>
  <c r="D87" i="50" s="1"/>
  <c r="H36" i="35"/>
  <c r="A26" i="24"/>
  <c r="A21" i="24"/>
  <c r="A33" i="24"/>
  <c r="K36" i="36"/>
  <c r="P36" i="36"/>
  <c r="K29" i="36"/>
  <c r="P29" i="36"/>
  <c r="P24" i="36"/>
  <c r="K24" i="36"/>
  <c r="A24" i="36"/>
  <c r="A25" i="36"/>
  <c r="A26" i="36"/>
  <c r="A27" i="36"/>
  <c r="A28" i="36"/>
  <c r="A29" i="36"/>
  <c r="A30" i="36"/>
  <c r="A31" i="36"/>
  <c r="A32" i="36"/>
  <c r="A33" i="36"/>
  <c r="A34" i="36"/>
  <c r="A35" i="36"/>
  <c r="A36" i="36"/>
  <c r="A23" i="35"/>
  <c r="A58" i="35" s="1"/>
  <c r="A93" i="35" s="1"/>
  <c r="A24" i="35"/>
  <c r="A59" i="35" s="1"/>
  <c r="A94" i="35" s="1"/>
  <c r="A25" i="35"/>
  <c r="A60" i="35" s="1"/>
  <c r="A95" i="35" s="1"/>
  <c r="A26" i="35"/>
  <c r="A61" i="35" s="1"/>
  <c r="A96" i="35" s="1"/>
  <c r="A27" i="35"/>
  <c r="A62" i="35" s="1"/>
  <c r="A97" i="35" s="1"/>
  <c r="A28" i="35"/>
  <c r="A63" i="35" s="1"/>
  <c r="A98" i="35" s="1"/>
  <c r="A29" i="35"/>
  <c r="A64" i="35" s="1"/>
  <c r="A99" i="35" s="1"/>
  <c r="A30" i="35"/>
  <c r="A65" i="35" s="1"/>
  <c r="A100" i="35" s="1"/>
  <c r="A31" i="35"/>
  <c r="A66" i="35" s="1"/>
  <c r="A101" i="35" s="1"/>
  <c r="A32" i="35"/>
  <c r="A67" i="35" s="1"/>
  <c r="A102" i="35" s="1"/>
  <c r="A33" i="35"/>
  <c r="A68" i="35" s="1"/>
  <c r="A103" i="35" s="1"/>
  <c r="A34" i="35"/>
  <c r="A69" i="35" s="1"/>
  <c r="A104" i="35" s="1"/>
  <c r="A35" i="35"/>
  <c r="A70" i="35" s="1"/>
  <c r="C157" i="49"/>
  <c r="C154" i="49"/>
  <c r="D145" i="49"/>
  <c r="C139" i="49"/>
  <c r="D139" i="49" s="1"/>
  <c r="C138" i="49"/>
  <c r="D138" i="49" s="1"/>
  <c r="C137" i="49"/>
  <c r="D137" i="49" s="1"/>
  <c r="C136" i="49"/>
  <c r="D136" i="49" s="1"/>
  <c r="C135" i="49"/>
  <c r="D135" i="49" s="1"/>
  <c r="C134" i="49"/>
  <c r="D134" i="49" s="1"/>
  <c r="C128" i="49"/>
  <c r="D128" i="49" s="1"/>
  <c r="C127" i="49"/>
  <c r="D127" i="49" s="1"/>
  <c r="C126" i="49"/>
  <c r="D126" i="49" s="1"/>
  <c r="C125" i="49"/>
  <c r="D125" i="49" s="1"/>
  <c r="C124" i="49"/>
  <c r="D124" i="49" s="1"/>
  <c r="C123" i="49"/>
  <c r="D123" i="49" s="1"/>
  <c r="B86" i="49"/>
  <c r="B85" i="49"/>
  <c r="B83" i="49"/>
  <c r="B82" i="49"/>
  <c r="C48" i="49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C157" i="48"/>
  <c r="C154" i="48"/>
  <c r="D145" i="48"/>
  <c r="C139" i="48"/>
  <c r="D139" i="48" s="1"/>
  <c r="C138" i="48"/>
  <c r="D138" i="48" s="1"/>
  <c r="C137" i="48"/>
  <c r="D137" i="48" s="1"/>
  <c r="C136" i="48"/>
  <c r="D136" i="48" s="1"/>
  <c r="C128" i="48"/>
  <c r="D128" i="48" s="1"/>
  <c r="C125" i="48"/>
  <c r="D125" i="48" s="1"/>
  <c r="C124" i="48"/>
  <c r="D124" i="48" s="1"/>
  <c r="C123" i="48"/>
  <c r="D123" i="48" s="1"/>
  <c r="B86" i="48"/>
  <c r="B85" i="48"/>
  <c r="B83" i="48"/>
  <c r="B82" i="48"/>
  <c r="C48" i="48"/>
  <c r="C157" i="47"/>
  <c r="C154" i="47"/>
  <c r="D145" i="47"/>
  <c r="C139" i="47"/>
  <c r="D139" i="47" s="1"/>
  <c r="C138" i="47"/>
  <c r="D138" i="47" s="1"/>
  <c r="C137" i="47"/>
  <c r="D137" i="47" s="1"/>
  <c r="C136" i="47"/>
  <c r="D136" i="47" s="1"/>
  <c r="C135" i="47"/>
  <c r="D135" i="47" s="1"/>
  <c r="C134" i="47"/>
  <c r="D134" i="47" s="1"/>
  <c r="C128" i="47"/>
  <c r="D128" i="47" s="1"/>
  <c r="C127" i="47"/>
  <c r="D127" i="47" s="1"/>
  <c r="C126" i="47"/>
  <c r="D126" i="47" s="1"/>
  <c r="C125" i="47"/>
  <c r="D125" i="47" s="1"/>
  <c r="C124" i="47"/>
  <c r="D124" i="47" s="1"/>
  <c r="C123" i="47"/>
  <c r="D123" i="47" s="1"/>
  <c r="B86" i="47"/>
  <c r="B85" i="47"/>
  <c r="B83" i="47"/>
  <c r="B82" i="47"/>
  <c r="C48" i="47"/>
  <c r="A30" i="24"/>
  <c r="A31" i="24"/>
  <c r="A32" i="24"/>
  <c r="A28" i="24"/>
  <c r="A29" i="24"/>
  <c r="A16" i="24"/>
  <c r="A17" i="24"/>
  <c r="A18" i="24"/>
  <c r="A19" i="24"/>
  <c r="A20" i="24"/>
  <c r="A22" i="24"/>
  <c r="A23" i="24"/>
  <c r="A24" i="24"/>
  <c r="A25" i="24"/>
  <c r="A27" i="24"/>
  <c r="A12" i="24"/>
  <c r="A13" i="24"/>
  <c r="A14" i="24"/>
  <c r="A15" i="24"/>
  <c r="J36" i="35"/>
  <c r="K36" i="35"/>
  <c r="L36" i="35"/>
  <c r="M36" i="35"/>
  <c r="I36" i="35"/>
  <c r="D36" i="35"/>
  <c r="E36" i="35"/>
  <c r="F36" i="35"/>
  <c r="G36" i="35"/>
  <c r="C36" i="35"/>
  <c r="K8" i="36"/>
  <c r="K9" i="36"/>
  <c r="K10" i="36"/>
  <c r="K12" i="36"/>
  <c r="K13" i="36"/>
  <c r="K14" i="36"/>
  <c r="K15" i="36"/>
  <c r="K16" i="36"/>
  <c r="K17" i="36"/>
  <c r="K18" i="36"/>
  <c r="K19" i="36"/>
  <c r="K20" i="36"/>
  <c r="K21" i="36"/>
  <c r="K22" i="36"/>
  <c r="K23" i="36"/>
  <c r="K25" i="36"/>
  <c r="K26" i="36"/>
  <c r="K27" i="36"/>
  <c r="K28" i="36"/>
  <c r="K30" i="36"/>
  <c r="K31" i="36"/>
  <c r="K32" i="36"/>
  <c r="K33" i="36"/>
  <c r="K34" i="36"/>
  <c r="K35" i="36"/>
  <c r="K7" i="36"/>
  <c r="P7" i="36"/>
  <c r="P35" i="36"/>
  <c r="P34" i="36"/>
  <c r="P33" i="36"/>
  <c r="P32" i="36"/>
  <c r="P31" i="36"/>
  <c r="P17" i="36"/>
  <c r="P16" i="36"/>
  <c r="P30" i="36"/>
  <c r="P28" i="36"/>
  <c r="P27" i="36"/>
  <c r="P26" i="36"/>
  <c r="P25" i="36"/>
  <c r="P23" i="36"/>
  <c r="P22" i="36"/>
  <c r="P21" i="36"/>
  <c r="P20" i="36"/>
  <c r="P19" i="36"/>
  <c r="P18" i="36"/>
  <c r="P15" i="36"/>
  <c r="P14" i="36"/>
  <c r="P13" i="36"/>
  <c r="P12" i="36"/>
  <c r="P10" i="36"/>
  <c r="P9" i="36"/>
  <c r="P8" i="36"/>
  <c r="C44" i="15"/>
  <c r="C47" i="15"/>
  <c r="D3" i="16"/>
  <c r="C40" i="15"/>
  <c r="C41" i="15"/>
  <c r="C46" i="15"/>
  <c r="C50" i="15"/>
  <c r="C45" i="15"/>
  <c r="C48" i="15"/>
  <c r="AF4" i="16"/>
  <c r="C42" i="15"/>
  <c r="C39" i="15"/>
  <c r="C38" i="15"/>
  <c r="C43" i="15"/>
  <c r="D34" i="35" l="1"/>
  <c r="E34" i="35"/>
  <c r="L34" i="35"/>
  <c r="G34" i="35"/>
  <c r="K34" i="35"/>
  <c r="F34" i="35"/>
  <c r="C34" i="35"/>
  <c r="J34" i="35"/>
  <c r="M34" i="35"/>
  <c r="I34" i="35"/>
  <c r="D140" i="47"/>
  <c r="D87" i="47" s="1"/>
  <c r="A105" i="35"/>
  <c r="B35" i="35"/>
  <c r="B70" i="35" s="1"/>
  <c r="B105" i="35" s="1"/>
  <c r="B36" i="36"/>
  <c r="B23" i="35"/>
  <c r="B58" i="35" s="1"/>
  <c r="B93" i="35" s="1"/>
  <c r="B24" i="36"/>
  <c r="B24" i="35"/>
  <c r="B59" i="35" s="1"/>
  <c r="B94" i="35" s="1"/>
  <c r="B25" i="36"/>
  <c r="B25" i="35"/>
  <c r="B60" i="35" s="1"/>
  <c r="B95" i="35" s="1"/>
  <c r="B26" i="36"/>
  <c r="B26" i="35"/>
  <c r="B61" i="35" s="1"/>
  <c r="B96" i="35" s="1"/>
  <c r="B27" i="36"/>
  <c r="B27" i="35"/>
  <c r="B62" i="35" s="1"/>
  <c r="B97" i="35" s="1"/>
  <c r="B28" i="36"/>
  <c r="B28" i="35"/>
  <c r="B63" i="35" s="1"/>
  <c r="B98" i="35" s="1"/>
  <c r="B29" i="36"/>
  <c r="B29" i="35"/>
  <c r="B64" i="35" s="1"/>
  <c r="B99" i="35" s="1"/>
  <c r="B30" i="36"/>
  <c r="B30" i="35"/>
  <c r="B65" i="35" s="1"/>
  <c r="B100" i="35" s="1"/>
  <c r="B31" i="36"/>
  <c r="B31" i="35"/>
  <c r="B66" i="35" s="1"/>
  <c r="B101" i="35" s="1"/>
  <c r="B32" i="36"/>
  <c r="B32" i="35"/>
  <c r="B67" i="35" s="1"/>
  <c r="B102" i="35" s="1"/>
  <c r="B33" i="36"/>
  <c r="B33" i="35"/>
  <c r="B68" i="35" s="1"/>
  <c r="B103" i="35" s="1"/>
  <c r="B34" i="36"/>
  <c r="D140" i="49"/>
  <c r="D87" i="49" s="1"/>
  <c r="D129" i="49"/>
  <c r="C86" i="15"/>
  <c r="C122" i="15"/>
  <c r="C74" i="15"/>
  <c r="C110" i="15"/>
  <c r="C75" i="15"/>
  <c r="C111" i="15"/>
  <c r="C76" i="15"/>
  <c r="C112" i="15"/>
  <c r="C77" i="15"/>
  <c r="C113" i="15"/>
  <c r="C78" i="15"/>
  <c r="C114" i="15"/>
  <c r="C79" i="15"/>
  <c r="C115" i="15"/>
  <c r="C80" i="15"/>
  <c r="C116" i="15"/>
  <c r="C81" i="15"/>
  <c r="C117" i="15"/>
  <c r="C82" i="15"/>
  <c r="C118" i="15"/>
  <c r="C83" i="15"/>
  <c r="C119" i="15"/>
  <c r="C84" i="15"/>
  <c r="C120" i="15"/>
  <c r="D129" i="47"/>
  <c r="A94" i="15"/>
  <c r="A95" i="15"/>
  <c r="A96" i="15"/>
  <c r="A98" i="15"/>
  <c r="A99" i="15"/>
  <c r="A100" i="15"/>
  <c r="A58" i="15"/>
  <c r="A59" i="15"/>
  <c r="A60" i="15"/>
  <c r="A62" i="15"/>
  <c r="A63" i="15"/>
  <c r="A64" i="15"/>
  <c r="A65" i="15"/>
  <c r="A66" i="15"/>
  <c r="A67" i="15"/>
  <c r="A68" i="15"/>
  <c r="A69" i="15"/>
  <c r="A70" i="15"/>
  <c r="I12" i="36"/>
  <c r="I13" i="36"/>
  <c r="I14" i="36"/>
  <c r="I15" i="36"/>
  <c r="I16" i="36"/>
  <c r="I17" i="36"/>
  <c r="I10" i="36"/>
  <c r="A8" i="36"/>
  <c r="A9" i="36"/>
  <c r="A10" i="36"/>
  <c r="A12" i="36"/>
  <c r="A13" i="36"/>
  <c r="A14" i="36"/>
  <c r="A15" i="36"/>
  <c r="A16" i="36"/>
  <c r="A17" i="36"/>
  <c r="A18" i="36"/>
  <c r="A19" i="36"/>
  <c r="A20" i="36"/>
  <c r="A21" i="36"/>
  <c r="A22" i="36"/>
  <c r="A23" i="36"/>
  <c r="A7" i="36"/>
  <c r="A17" i="35"/>
  <c r="A52" i="35" s="1"/>
  <c r="A87" i="35" s="1"/>
  <c r="A18" i="35"/>
  <c r="A53" i="35" s="1"/>
  <c r="A88" i="35" s="1"/>
  <c r="A19" i="35"/>
  <c r="A54" i="35" s="1"/>
  <c r="A89" i="35" s="1"/>
  <c r="A20" i="35"/>
  <c r="A55" i="35" s="1"/>
  <c r="A90" i="35" s="1"/>
  <c r="A21" i="35"/>
  <c r="A56" i="35" s="1"/>
  <c r="A91" i="35" s="1"/>
  <c r="A22" i="35"/>
  <c r="A57" i="35" s="1"/>
  <c r="A92" i="35" s="1"/>
  <c r="A7" i="35"/>
  <c r="A42" i="35" s="1"/>
  <c r="A77" i="35" s="1"/>
  <c r="A8" i="35"/>
  <c r="A43" i="35" s="1"/>
  <c r="A78" i="35" s="1"/>
  <c r="A9" i="35"/>
  <c r="A44" i="35" s="1"/>
  <c r="A79" i="35" s="1"/>
  <c r="A82" i="35"/>
  <c r="A13" i="35"/>
  <c r="A14" i="35"/>
  <c r="A15" i="35"/>
  <c r="A50" i="35" s="1"/>
  <c r="A85" i="35" s="1"/>
  <c r="A16" i="35"/>
  <c r="A51" i="35" s="1"/>
  <c r="A86" i="35" s="1"/>
  <c r="A6" i="35"/>
  <c r="A41" i="35" s="1"/>
  <c r="A76" i="35" s="1"/>
  <c r="C157" i="46"/>
  <c r="D145" i="46"/>
  <c r="C139" i="46"/>
  <c r="D139" i="46" s="1"/>
  <c r="C138" i="46"/>
  <c r="D138" i="46" s="1"/>
  <c r="C137" i="46"/>
  <c r="D137" i="46" s="1"/>
  <c r="C136" i="46"/>
  <c r="D136" i="46" s="1"/>
  <c r="C135" i="46"/>
  <c r="D135" i="46" s="1"/>
  <c r="C134" i="46"/>
  <c r="D134" i="46" s="1"/>
  <c r="C128" i="46"/>
  <c r="D128" i="46" s="1"/>
  <c r="C127" i="46"/>
  <c r="D127" i="46" s="1"/>
  <c r="C126" i="46"/>
  <c r="D126" i="46" s="1"/>
  <c r="C125" i="46"/>
  <c r="D125" i="46" s="1"/>
  <c r="C124" i="46"/>
  <c r="D124" i="46" s="1"/>
  <c r="C123" i="46"/>
  <c r="D123" i="46" s="1"/>
  <c r="B86" i="46"/>
  <c r="B85" i="46"/>
  <c r="B83" i="46"/>
  <c r="B82" i="46"/>
  <c r="C48" i="46"/>
  <c r="C157" i="45"/>
  <c r="C154" i="45"/>
  <c r="D145" i="45"/>
  <c r="C139" i="45"/>
  <c r="D139" i="45" s="1"/>
  <c r="C138" i="45"/>
  <c r="D138" i="45" s="1"/>
  <c r="C137" i="45"/>
  <c r="D137" i="45" s="1"/>
  <c r="C136" i="45"/>
  <c r="D136" i="45" s="1"/>
  <c r="C135" i="45"/>
  <c r="D135" i="45" s="1"/>
  <c r="C134" i="45"/>
  <c r="D134" i="45" s="1"/>
  <c r="C128" i="45"/>
  <c r="D128" i="45" s="1"/>
  <c r="C127" i="45"/>
  <c r="D127" i="45" s="1"/>
  <c r="C126" i="45"/>
  <c r="D126" i="45" s="1"/>
  <c r="C125" i="45"/>
  <c r="D125" i="45" s="1"/>
  <c r="C124" i="45"/>
  <c r="D124" i="45" s="1"/>
  <c r="C123" i="45"/>
  <c r="D123" i="45" s="1"/>
  <c r="D107" i="45"/>
  <c r="D113" i="45" s="1"/>
  <c r="B86" i="45"/>
  <c r="B85" i="45"/>
  <c r="B83" i="45"/>
  <c r="B82" i="45"/>
  <c r="C48" i="45"/>
  <c r="C157" i="43"/>
  <c r="C154" i="43"/>
  <c r="D145" i="43"/>
  <c r="C139" i="43"/>
  <c r="D139" i="43" s="1"/>
  <c r="C138" i="43"/>
  <c r="D138" i="43" s="1"/>
  <c r="C137" i="43"/>
  <c r="D137" i="43" s="1"/>
  <c r="C136" i="43"/>
  <c r="D136" i="43" s="1"/>
  <c r="C128" i="43"/>
  <c r="D128" i="43" s="1"/>
  <c r="C125" i="43"/>
  <c r="D125" i="43" s="1"/>
  <c r="C124" i="43"/>
  <c r="D124" i="43" s="1"/>
  <c r="C123" i="43"/>
  <c r="D123" i="43" s="1"/>
  <c r="D107" i="43"/>
  <c r="D113" i="43" s="1"/>
  <c r="B86" i="43"/>
  <c r="B85" i="43"/>
  <c r="B83" i="43"/>
  <c r="B82" i="43"/>
  <c r="C48" i="43"/>
  <c r="C157" i="42"/>
  <c r="D145" i="42"/>
  <c r="C139" i="42"/>
  <c r="D139" i="42" s="1"/>
  <c r="C138" i="42"/>
  <c r="D138" i="42" s="1"/>
  <c r="C137" i="42"/>
  <c r="D137" i="42" s="1"/>
  <c r="C136" i="42"/>
  <c r="D136" i="42" s="1"/>
  <c r="C135" i="42"/>
  <c r="D135" i="42" s="1"/>
  <c r="C134" i="42"/>
  <c r="D134" i="42" s="1"/>
  <c r="C128" i="42"/>
  <c r="D128" i="42" s="1"/>
  <c r="C127" i="42"/>
  <c r="D127" i="42" s="1"/>
  <c r="C126" i="42"/>
  <c r="D126" i="42" s="1"/>
  <c r="C125" i="42"/>
  <c r="D125" i="42" s="1"/>
  <c r="C124" i="42"/>
  <c r="D124" i="42" s="1"/>
  <c r="B86" i="42"/>
  <c r="B85" i="42"/>
  <c r="B83" i="42"/>
  <c r="B82" i="42"/>
  <c r="C48" i="42"/>
  <c r="C157" i="41"/>
  <c r="C154" i="41"/>
  <c r="D145" i="41"/>
  <c r="C139" i="41"/>
  <c r="D139" i="41" s="1"/>
  <c r="C138" i="41"/>
  <c r="D138" i="41" s="1"/>
  <c r="C137" i="41"/>
  <c r="D137" i="41" s="1"/>
  <c r="C136" i="41"/>
  <c r="D136" i="41" s="1"/>
  <c r="C135" i="41"/>
  <c r="D135" i="41" s="1"/>
  <c r="C134" i="41"/>
  <c r="D134" i="41" s="1"/>
  <c r="C128" i="41"/>
  <c r="D128" i="41" s="1"/>
  <c r="C127" i="41"/>
  <c r="D127" i="41" s="1"/>
  <c r="C126" i="41"/>
  <c r="D126" i="41" s="1"/>
  <c r="C125" i="41"/>
  <c r="D125" i="41" s="1"/>
  <c r="C124" i="41"/>
  <c r="D124" i="41" s="1"/>
  <c r="C123" i="41"/>
  <c r="D123" i="41" s="1"/>
  <c r="D107" i="41"/>
  <c r="D113" i="41" s="1"/>
  <c r="B86" i="41"/>
  <c r="B85" i="41"/>
  <c r="B83" i="41"/>
  <c r="B82" i="41"/>
  <c r="C48" i="41"/>
  <c r="C157" i="40"/>
  <c r="C154" i="40" s="1"/>
  <c r="D145" i="40"/>
  <c r="C139" i="40"/>
  <c r="D139" i="40" s="1"/>
  <c r="C138" i="40"/>
  <c r="D138" i="40" s="1"/>
  <c r="C137" i="40"/>
  <c r="D137" i="40" s="1"/>
  <c r="C136" i="40"/>
  <c r="D136" i="40" s="1"/>
  <c r="C135" i="40"/>
  <c r="D135" i="40" s="1"/>
  <c r="C134" i="40"/>
  <c r="D134" i="40" s="1"/>
  <c r="C128" i="40"/>
  <c r="D128" i="40" s="1"/>
  <c r="C127" i="40"/>
  <c r="D127" i="40" s="1"/>
  <c r="C126" i="40"/>
  <c r="D126" i="40" s="1"/>
  <c r="C125" i="40"/>
  <c r="D125" i="40" s="1"/>
  <c r="C124" i="40"/>
  <c r="D124" i="40" s="1"/>
  <c r="C123" i="40"/>
  <c r="D123" i="40" s="1"/>
  <c r="D107" i="40"/>
  <c r="D113" i="40" s="1"/>
  <c r="B86" i="40"/>
  <c r="B85" i="40"/>
  <c r="B83" i="40"/>
  <c r="B82" i="40"/>
  <c r="C48" i="40"/>
  <c r="C157" i="39"/>
  <c r="C154" i="39"/>
  <c r="D145" i="39"/>
  <c r="C139" i="39"/>
  <c r="D139" i="39" s="1"/>
  <c r="C138" i="39"/>
  <c r="D138" i="39" s="1"/>
  <c r="C137" i="39"/>
  <c r="D137" i="39" s="1"/>
  <c r="C136" i="39"/>
  <c r="D136" i="39" s="1"/>
  <c r="C135" i="39"/>
  <c r="D135" i="39" s="1"/>
  <c r="C134" i="39"/>
  <c r="D134" i="39" s="1"/>
  <c r="C128" i="39"/>
  <c r="D128" i="39" s="1"/>
  <c r="C127" i="39"/>
  <c r="D127" i="39" s="1"/>
  <c r="C126" i="39"/>
  <c r="D126" i="39" s="1"/>
  <c r="C125" i="39"/>
  <c r="D125" i="39" s="1"/>
  <c r="C124" i="39"/>
  <c r="D124" i="39" s="1"/>
  <c r="C123" i="39"/>
  <c r="D123" i="39" s="1"/>
  <c r="D107" i="39"/>
  <c r="D113" i="39" s="1"/>
  <c r="B86" i="39"/>
  <c r="B85" i="39"/>
  <c r="B83" i="39"/>
  <c r="B82" i="39"/>
  <c r="C48" i="39"/>
  <c r="C157" i="38"/>
  <c r="C154" i="38"/>
  <c r="D145" i="38"/>
  <c r="C139" i="38"/>
  <c r="D139" i="38" s="1"/>
  <c r="C138" i="38"/>
  <c r="D138" i="38" s="1"/>
  <c r="C137" i="38"/>
  <c r="D137" i="38" s="1"/>
  <c r="C136" i="38"/>
  <c r="D136" i="38" s="1"/>
  <c r="C135" i="38"/>
  <c r="D135" i="38" s="1"/>
  <c r="C134" i="38"/>
  <c r="D134" i="38" s="1"/>
  <c r="C128" i="38"/>
  <c r="D128" i="38" s="1"/>
  <c r="C127" i="38"/>
  <c r="D127" i="38" s="1"/>
  <c r="C126" i="38"/>
  <c r="D126" i="38" s="1"/>
  <c r="C125" i="38"/>
  <c r="D125" i="38" s="1"/>
  <c r="C124" i="38"/>
  <c r="D124" i="38" s="1"/>
  <c r="C123" i="38"/>
  <c r="D123" i="38" s="1"/>
  <c r="D107" i="38"/>
  <c r="D113" i="38" s="1"/>
  <c r="B86" i="38"/>
  <c r="B85" i="38"/>
  <c r="B83" i="38"/>
  <c r="B82" i="38"/>
  <c r="C48" i="38"/>
  <c r="C157" i="37"/>
  <c r="C154" i="37"/>
  <c r="D145" i="37"/>
  <c r="C139" i="37"/>
  <c r="D139" i="37" s="1"/>
  <c r="C138" i="37"/>
  <c r="D138" i="37" s="1"/>
  <c r="C137" i="37"/>
  <c r="D137" i="37" s="1"/>
  <c r="C136" i="37"/>
  <c r="D136" i="37" s="1"/>
  <c r="C135" i="37"/>
  <c r="D135" i="37" s="1"/>
  <c r="C134" i="37"/>
  <c r="D134" i="37" s="1"/>
  <c r="C128" i="37"/>
  <c r="D128" i="37" s="1"/>
  <c r="C127" i="37"/>
  <c r="D127" i="37" s="1"/>
  <c r="C126" i="37"/>
  <c r="D126" i="37" s="1"/>
  <c r="C125" i="37"/>
  <c r="D125" i="37" s="1"/>
  <c r="C124" i="37"/>
  <c r="D124" i="37" s="1"/>
  <c r="C123" i="37"/>
  <c r="D123" i="37" s="1"/>
  <c r="D107" i="37"/>
  <c r="D113" i="37" s="1"/>
  <c r="B86" i="37"/>
  <c r="B85" i="37"/>
  <c r="B83" i="37"/>
  <c r="B82" i="37"/>
  <c r="C48" i="37"/>
  <c r="A29" i="31"/>
  <c r="D145" i="3"/>
  <c r="D145" i="11"/>
  <c r="D145" i="19"/>
  <c r="D145" i="20"/>
  <c r="D145" i="21"/>
  <c r="D145" i="22"/>
  <c r="D145" i="30"/>
  <c r="D145" i="31"/>
  <c r="D145" i="18"/>
  <c r="D145" i="29"/>
  <c r="D145" i="8"/>
  <c r="D145" i="7"/>
  <c r="D145" i="28"/>
  <c r="D145" i="10"/>
  <c r="D145" i="26"/>
  <c r="D145" i="27"/>
  <c r="D145" i="33"/>
  <c r="F4" i="16"/>
  <c r="Z4" i="16"/>
  <c r="C22" i="15"/>
  <c r="T4" i="16"/>
  <c r="I4" i="16"/>
  <c r="C31" i="15"/>
  <c r="C28" i="15"/>
  <c r="Q4" i="16"/>
  <c r="M4" i="16"/>
  <c r="N4" i="16"/>
  <c r="E4" i="16"/>
  <c r="D4" i="16"/>
  <c r="C29" i="15"/>
  <c r="C27" i="15"/>
  <c r="C26" i="15"/>
  <c r="C36" i="15"/>
  <c r="C33" i="15"/>
  <c r="G4" i="16"/>
  <c r="S4" i="16"/>
  <c r="X4" i="16"/>
  <c r="C23" i="15"/>
  <c r="AG4" i="16"/>
  <c r="AE4" i="16"/>
  <c r="C49" i="15"/>
  <c r="C32" i="15"/>
  <c r="R4" i="16"/>
  <c r="H4" i="16"/>
  <c r="C24" i="15"/>
  <c r="AB4" i="16"/>
  <c r="V4" i="16"/>
  <c r="O4" i="16"/>
  <c r="AA4" i="16"/>
  <c r="L4" i="16"/>
  <c r="Y4" i="16"/>
  <c r="J4" i="16"/>
  <c r="AD4" i="16"/>
  <c r="C35" i="15"/>
  <c r="W4" i="16"/>
  <c r="AC4" i="16"/>
  <c r="C30" i="15"/>
  <c r="U4" i="16"/>
  <c r="P4" i="16"/>
  <c r="K4" i="16"/>
  <c r="C37" i="15"/>
  <c r="C34" i="15"/>
  <c r="N34" i="35" l="1"/>
  <c r="N36" i="35" s="1"/>
  <c r="A48" i="35"/>
  <c r="A83" i="35" s="1"/>
  <c r="A49" i="35"/>
  <c r="A84" i="35" s="1"/>
  <c r="B12" i="35"/>
  <c r="B11" i="35"/>
  <c r="D147" i="49"/>
  <c r="C86" i="49" s="1"/>
  <c r="C103" i="15"/>
  <c r="C106" i="15"/>
  <c r="C102" i="15"/>
  <c r="C101" i="15"/>
  <c r="C105" i="15"/>
  <c r="C104" i="15"/>
  <c r="D147" i="47"/>
  <c r="B34" i="35"/>
  <c r="B69" i="35" s="1"/>
  <c r="B104" i="35" s="1"/>
  <c r="B35" i="36"/>
  <c r="C71" i="15"/>
  <c r="C107" i="15"/>
  <c r="C73" i="15"/>
  <c r="C109" i="15"/>
  <c r="C72" i="15"/>
  <c r="C108" i="15"/>
  <c r="C85" i="15"/>
  <c r="C121" i="15"/>
  <c r="C65" i="15"/>
  <c r="C66" i="15"/>
  <c r="C67" i="15"/>
  <c r="C68" i="15"/>
  <c r="C69" i="15"/>
  <c r="C70" i="15"/>
  <c r="C58" i="15"/>
  <c r="C94" i="15"/>
  <c r="C59" i="15"/>
  <c r="C95" i="15"/>
  <c r="C60" i="15"/>
  <c r="C96" i="15"/>
  <c r="C62" i="15"/>
  <c r="C98" i="15"/>
  <c r="C63" i="15"/>
  <c r="C99" i="15"/>
  <c r="C64" i="15"/>
  <c r="C100" i="15"/>
  <c r="B14" i="35"/>
  <c r="B15" i="36"/>
  <c r="B15" i="35"/>
  <c r="B50" i="35" s="1"/>
  <c r="B85" i="35" s="1"/>
  <c r="B16" i="36"/>
  <c r="B16" i="35"/>
  <c r="B51" i="35" s="1"/>
  <c r="B86" i="35" s="1"/>
  <c r="B17" i="36"/>
  <c r="B17" i="35"/>
  <c r="B52" i="35" s="1"/>
  <c r="B87" i="35" s="1"/>
  <c r="B18" i="36"/>
  <c r="B18" i="35"/>
  <c r="B53" i="35" s="1"/>
  <c r="B88" i="35" s="1"/>
  <c r="B19" i="36"/>
  <c r="B19" i="35"/>
  <c r="B54" i="35" s="1"/>
  <c r="B89" i="35" s="1"/>
  <c r="B20" i="36"/>
  <c r="B20" i="35"/>
  <c r="B55" i="35" s="1"/>
  <c r="B90" i="35" s="1"/>
  <c r="B21" i="36"/>
  <c r="B21" i="35"/>
  <c r="B56" i="35" s="1"/>
  <c r="B91" i="35" s="1"/>
  <c r="B22" i="36"/>
  <c r="B22" i="35"/>
  <c r="B57" i="35" s="1"/>
  <c r="B92" i="35" s="1"/>
  <c r="B23" i="36"/>
  <c r="B7" i="35"/>
  <c r="B42" i="35" s="1"/>
  <c r="B77" i="35" s="1"/>
  <c r="B8" i="36"/>
  <c r="B8" i="35"/>
  <c r="B43" i="35" s="1"/>
  <c r="B78" i="35" s="1"/>
  <c r="B9" i="36"/>
  <c r="B9" i="35"/>
  <c r="B44" i="35" s="1"/>
  <c r="B79" i="35" s="1"/>
  <c r="B10" i="36"/>
  <c r="B12" i="36"/>
  <c r="B13" i="36"/>
  <c r="B13" i="35"/>
  <c r="B14" i="36"/>
  <c r="C154" i="46"/>
  <c r="D129" i="46"/>
  <c r="D140" i="46"/>
  <c r="D87" i="46" s="1"/>
  <c r="D129" i="45"/>
  <c r="D140" i="45"/>
  <c r="D87" i="45" s="1"/>
  <c r="C154" i="42"/>
  <c r="D140" i="42"/>
  <c r="D87" i="42" s="1"/>
  <c r="D140" i="41"/>
  <c r="D87" i="41" s="1"/>
  <c r="D129" i="41"/>
  <c r="D129" i="40"/>
  <c r="D140" i="40"/>
  <c r="D87" i="40" s="1"/>
  <c r="D129" i="39"/>
  <c r="D140" i="39"/>
  <c r="D87" i="39" s="1"/>
  <c r="D129" i="38"/>
  <c r="D140" i="38"/>
  <c r="D87" i="38" s="1"/>
  <c r="D140" i="37"/>
  <c r="D87" i="37" s="1"/>
  <c r="D129" i="37"/>
  <c r="N6" i="35"/>
  <c r="A5" i="24"/>
  <c r="A93" i="15"/>
  <c r="A57" i="15"/>
  <c r="C157" i="33"/>
  <c r="C154" i="33" s="1"/>
  <c r="C139" i="33"/>
  <c r="D139" i="33" s="1"/>
  <c r="C138" i="33"/>
  <c r="D138" i="33" s="1"/>
  <c r="C137" i="33"/>
  <c r="D137" i="33" s="1"/>
  <c r="C136" i="33"/>
  <c r="D136" i="33" s="1"/>
  <c r="C134" i="33"/>
  <c r="D134" i="33" s="1"/>
  <c r="C128" i="33"/>
  <c r="D128" i="33" s="1"/>
  <c r="C127" i="33"/>
  <c r="D127" i="33" s="1"/>
  <c r="C126" i="33"/>
  <c r="D126" i="33" s="1"/>
  <c r="C125" i="33"/>
  <c r="D125" i="33" s="1"/>
  <c r="C124" i="33"/>
  <c r="D124" i="33" s="1"/>
  <c r="D107" i="33"/>
  <c r="D113" i="33" s="1"/>
  <c r="B86" i="33"/>
  <c r="B85" i="33"/>
  <c r="B83" i="33"/>
  <c r="B82" i="33"/>
  <c r="C48" i="33"/>
  <c r="A6" i="24"/>
  <c r="A7" i="24"/>
  <c r="A9" i="24"/>
  <c r="A10" i="24"/>
  <c r="A11" i="24"/>
  <c r="C157" i="31"/>
  <c r="C154" i="31" s="1"/>
  <c r="C139" i="31"/>
  <c r="D139" i="31" s="1"/>
  <c r="C138" i="31"/>
  <c r="D138" i="31" s="1"/>
  <c r="C137" i="31"/>
  <c r="D137" i="31" s="1"/>
  <c r="C136" i="31"/>
  <c r="D136" i="31" s="1"/>
  <c r="C135" i="31"/>
  <c r="D135" i="31" s="1"/>
  <c r="C134" i="31"/>
  <c r="D134" i="31" s="1"/>
  <c r="C128" i="31"/>
  <c r="D128" i="31" s="1"/>
  <c r="C127" i="31"/>
  <c r="D127" i="31" s="1"/>
  <c r="C126" i="31"/>
  <c r="D126" i="31" s="1"/>
  <c r="C125" i="31"/>
  <c r="D125" i="31" s="1"/>
  <c r="C124" i="31"/>
  <c r="D124" i="31" s="1"/>
  <c r="C123" i="31"/>
  <c r="D123" i="31" s="1"/>
  <c r="B86" i="31"/>
  <c r="B85" i="31"/>
  <c r="B83" i="31"/>
  <c r="B82" i="31"/>
  <c r="C48" i="31"/>
  <c r="C157" i="30"/>
  <c r="C154" i="30" s="1"/>
  <c r="C139" i="30"/>
  <c r="D139" i="30" s="1"/>
  <c r="C138" i="30"/>
  <c r="D138" i="30" s="1"/>
  <c r="C137" i="30"/>
  <c r="D137" i="30" s="1"/>
  <c r="C136" i="30"/>
  <c r="D136" i="30" s="1"/>
  <c r="C135" i="30"/>
  <c r="D135" i="30" s="1"/>
  <c r="C134" i="30"/>
  <c r="D134" i="30" s="1"/>
  <c r="C128" i="30"/>
  <c r="D128" i="30" s="1"/>
  <c r="C127" i="30"/>
  <c r="D127" i="30" s="1"/>
  <c r="C126" i="30"/>
  <c r="D126" i="30" s="1"/>
  <c r="C125" i="30"/>
  <c r="D125" i="30" s="1"/>
  <c r="C124" i="30"/>
  <c r="D124" i="30" s="1"/>
  <c r="C123" i="30"/>
  <c r="D123" i="30" s="1"/>
  <c r="B86" i="30"/>
  <c r="B85" i="30"/>
  <c r="B83" i="30"/>
  <c r="B82" i="30"/>
  <c r="C48" i="30"/>
  <c r="C157" i="29"/>
  <c r="C154" i="29" s="1"/>
  <c r="C139" i="29"/>
  <c r="D139" i="29" s="1"/>
  <c r="C138" i="29"/>
  <c r="D138" i="29" s="1"/>
  <c r="C137" i="29"/>
  <c r="D137" i="29" s="1"/>
  <c r="C136" i="29"/>
  <c r="D136" i="29" s="1"/>
  <c r="C128" i="29"/>
  <c r="D128" i="29" s="1"/>
  <c r="C125" i="29"/>
  <c r="D125" i="29" s="1"/>
  <c r="C124" i="29"/>
  <c r="D124" i="29" s="1"/>
  <c r="C123" i="29"/>
  <c r="D123" i="29" s="1"/>
  <c r="D107" i="29"/>
  <c r="D113" i="29" s="1"/>
  <c r="B86" i="29"/>
  <c r="B85" i="29"/>
  <c r="B83" i="29"/>
  <c r="B82" i="29"/>
  <c r="C48" i="29"/>
  <c r="C157" i="28"/>
  <c r="C154" i="28" s="1"/>
  <c r="C139" i="28"/>
  <c r="D139" i="28" s="1"/>
  <c r="C138" i="28"/>
  <c r="D138" i="28" s="1"/>
  <c r="C137" i="28"/>
  <c r="D137" i="28" s="1"/>
  <c r="C136" i="28"/>
  <c r="D136" i="28" s="1"/>
  <c r="C134" i="28"/>
  <c r="D134" i="28" s="1"/>
  <c r="C128" i="28"/>
  <c r="D128" i="28" s="1"/>
  <c r="C127" i="28"/>
  <c r="D127" i="28" s="1"/>
  <c r="C126" i="28"/>
  <c r="D126" i="28" s="1"/>
  <c r="C125" i="28"/>
  <c r="D125" i="28" s="1"/>
  <c r="C124" i="28"/>
  <c r="D124" i="28" s="1"/>
  <c r="C123" i="28"/>
  <c r="D123" i="28" s="1"/>
  <c r="D107" i="28"/>
  <c r="D113" i="28" s="1"/>
  <c r="B86" i="28"/>
  <c r="B85" i="28"/>
  <c r="B83" i="28"/>
  <c r="B82" i="28"/>
  <c r="C48" i="28"/>
  <c r="C157" i="27"/>
  <c r="C154" i="27" s="1"/>
  <c r="C139" i="27"/>
  <c r="D139" i="27" s="1"/>
  <c r="C138" i="27"/>
  <c r="D138" i="27" s="1"/>
  <c r="C137" i="27"/>
  <c r="D137" i="27" s="1"/>
  <c r="C136" i="27"/>
  <c r="D136" i="27" s="1"/>
  <c r="C135" i="27"/>
  <c r="D135" i="27" s="1"/>
  <c r="C134" i="27"/>
  <c r="D134" i="27" s="1"/>
  <c r="C128" i="27"/>
  <c r="D128" i="27" s="1"/>
  <c r="C127" i="27"/>
  <c r="D127" i="27" s="1"/>
  <c r="C126" i="27"/>
  <c r="D126" i="27" s="1"/>
  <c r="C125" i="27"/>
  <c r="D125" i="27" s="1"/>
  <c r="C124" i="27"/>
  <c r="D124" i="27" s="1"/>
  <c r="C123" i="27"/>
  <c r="D123" i="27" s="1"/>
  <c r="D107" i="27"/>
  <c r="D113" i="27" s="1"/>
  <c r="B86" i="27"/>
  <c r="B85" i="27"/>
  <c r="B83" i="27"/>
  <c r="B82" i="27"/>
  <c r="C48" i="27"/>
  <c r="C157" i="26"/>
  <c r="C154" i="26" s="1"/>
  <c r="C139" i="26"/>
  <c r="D139" i="26" s="1"/>
  <c r="C138" i="26"/>
  <c r="D138" i="26" s="1"/>
  <c r="C137" i="26"/>
  <c r="D137" i="26" s="1"/>
  <c r="C136" i="26"/>
  <c r="D136" i="26" s="1"/>
  <c r="C135" i="26"/>
  <c r="D135" i="26" s="1"/>
  <c r="C134" i="26"/>
  <c r="D134" i="26" s="1"/>
  <c r="C128" i="26"/>
  <c r="D128" i="26" s="1"/>
  <c r="C127" i="26"/>
  <c r="D127" i="26" s="1"/>
  <c r="C126" i="26"/>
  <c r="D126" i="26" s="1"/>
  <c r="C125" i="26"/>
  <c r="D125" i="26" s="1"/>
  <c r="C124" i="26"/>
  <c r="D124" i="26" s="1"/>
  <c r="C123" i="26"/>
  <c r="D123" i="26" s="1"/>
  <c r="D107" i="26"/>
  <c r="D113" i="26" s="1"/>
  <c r="B86" i="26"/>
  <c r="B85" i="26"/>
  <c r="B83" i="26"/>
  <c r="B82" i="26"/>
  <c r="C48" i="26"/>
  <c r="B49" i="35" l="1"/>
  <c r="B84" i="35" s="1"/>
  <c r="B46" i="35"/>
  <c r="B81" i="35" s="1"/>
  <c r="B48" i="35"/>
  <c r="B83" i="35" s="1"/>
  <c r="B47" i="35"/>
  <c r="B82" i="35" s="1"/>
  <c r="D168" i="49"/>
  <c r="D147" i="37"/>
  <c r="C86" i="37" s="1"/>
  <c r="D147" i="41"/>
  <c r="C86" i="47"/>
  <c r="D168" i="47"/>
  <c r="D147" i="46"/>
  <c r="D147" i="45"/>
  <c r="D147" i="40"/>
  <c r="D147" i="39"/>
  <c r="D147" i="38"/>
  <c r="D129" i="26"/>
  <c r="D129" i="27"/>
  <c r="D129" i="28"/>
  <c r="D140" i="30"/>
  <c r="D129" i="30"/>
  <c r="D140" i="27"/>
  <c r="D129" i="31"/>
  <c r="D140" i="31"/>
  <c r="D140" i="26"/>
  <c r="D168" i="37" l="1"/>
  <c r="C86" i="41"/>
  <c r="D168" i="41"/>
  <c r="D168" i="46"/>
  <c r="C86" i="46"/>
  <c r="D168" i="45"/>
  <c r="C86" i="45"/>
  <c r="D168" i="40"/>
  <c r="C86" i="40"/>
  <c r="C86" i="39"/>
  <c r="D168" i="39"/>
  <c r="D168" i="38"/>
  <c r="C86" i="38"/>
  <c r="D87" i="26"/>
  <c r="D87" i="27"/>
  <c r="D147" i="31" l="1"/>
  <c r="D87" i="31"/>
  <c r="D87" i="30"/>
  <c r="D147" i="30"/>
  <c r="D147" i="27"/>
  <c r="D147" i="26"/>
  <c r="D168" i="30" l="1"/>
  <c r="C86" i="30"/>
  <c r="C86" i="31"/>
  <c r="D168" i="31"/>
  <c r="D168" i="27"/>
  <c r="C86" i="27"/>
  <c r="D168" i="26"/>
  <c r="C86" i="26"/>
  <c r="C157" i="22"/>
  <c r="C154" i="22" s="1"/>
  <c r="C139" i="22"/>
  <c r="D139" i="22" s="1"/>
  <c r="C138" i="22"/>
  <c r="D138" i="22" s="1"/>
  <c r="C137" i="22"/>
  <c r="D137" i="22" s="1"/>
  <c r="C136" i="22"/>
  <c r="D136" i="22" s="1"/>
  <c r="C135" i="22"/>
  <c r="D135" i="22" s="1"/>
  <c r="C134" i="22"/>
  <c r="D134" i="22" s="1"/>
  <c r="C128" i="22"/>
  <c r="D128" i="22" s="1"/>
  <c r="C127" i="22"/>
  <c r="D127" i="22" s="1"/>
  <c r="C126" i="22"/>
  <c r="D126" i="22" s="1"/>
  <c r="C125" i="22"/>
  <c r="D125" i="22" s="1"/>
  <c r="C124" i="22"/>
  <c r="D124" i="22" s="1"/>
  <c r="B86" i="22"/>
  <c r="B85" i="22"/>
  <c r="B83" i="22"/>
  <c r="B82" i="22"/>
  <c r="C48" i="22"/>
  <c r="C157" i="21"/>
  <c r="C154" i="21" s="1"/>
  <c r="C139" i="21"/>
  <c r="D139" i="21" s="1"/>
  <c r="C138" i="21"/>
  <c r="D138" i="21" s="1"/>
  <c r="C137" i="21"/>
  <c r="D137" i="21" s="1"/>
  <c r="C136" i="21"/>
  <c r="D136" i="21" s="1"/>
  <c r="C135" i="21"/>
  <c r="D135" i="21" s="1"/>
  <c r="C134" i="21"/>
  <c r="D134" i="21" s="1"/>
  <c r="C128" i="21"/>
  <c r="D128" i="21" s="1"/>
  <c r="C127" i="21"/>
  <c r="D127" i="21" s="1"/>
  <c r="C126" i="21"/>
  <c r="D126" i="21" s="1"/>
  <c r="C125" i="21"/>
  <c r="D125" i="21" s="1"/>
  <c r="C124" i="21"/>
  <c r="D124" i="21" s="1"/>
  <c r="C123" i="21"/>
  <c r="D123" i="21" s="1"/>
  <c r="B86" i="21"/>
  <c r="B85" i="21"/>
  <c r="B83" i="21"/>
  <c r="B82" i="21"/>
  <c r="C48" i="21"/>
  <c r="C157" i="20"/>
  <c r="C154" i="20" s="1"/>
  <c r="C139" i="20"/>
  <c r="D139" i="20" s="1"/>
  <c r="C138" i="20"/>
  <c r="D138" i="20" s="1"/>
  <c r="C137" i="20"/>
  <c r="D137" i="20" s="1"/>
  <c r="C136" i="20"/>
  <c r="D136" i="20" s="1"/>
  <c r="C135" i="20"/>
  <c r="D135" i="20" s="1"/>
  <c r="C134" i="20"/>
  <c r="D134" i="20" s="1"/>
  <c r="C128" i="20"/>
  <c r="D128" i="20" s="1"/>
  <c r="C127" i="20"/>
  <c r="D127" i="20" s="1"/>
  <c r="C126" i="20"/>
  <c r="D126" i="20" s="1"/>
  <c r="C125" i="20"/>
  <c r="D125" i="20" s="1"/>
  <c r="C124" i="20"/>
  <c r="D124" i="20" s="1"/>
  <c r="C123" i="20"/>
  <c r="D123" i="20" s="1"/>
  <c r="B86" i="20"/>
  <c r="B85" i="20"/>
  <c r="B83" i="20"/>
  <c r="B82" i="20"/>
  <c r="C48" i="20"/>
  <c r="C157" i="19"/>
  <c r="C154" i="19" s="1"/>
  <c r="C139" i="19"/>
  <c r="D139" i="19" s="1"/>
  <c r="C138" i="19"/>
  <c r="D138" i="19" s="1"/>
  <c r="C137" i="19"/>
  <c r="D137" i="19" s="1"/>
  <c r="C136" i="19"/>
  <c r="D136" i="19" s="1"/>
  <c r="C135" i="19"/>
  <c r="D135" i="19" s="1"/>
  <c r="C134" i="19"/>
  <c r="D134" i="19" s="1"/>
  <c r="C128" i="19"/>
  <c r="D128" i="19" s="1"/>
  <c r="C127" i="19"/>
  <c r="D127" i="19" s="1"/>
  <c r="C126" i="19"/>
  <c r="D126" i="19" s="1"/>
  <c r="C125" i="19"/>
  <c r="D125" i="19" s="1"/>
  <c r="C124" i="19"/>
  <c r="D124" i="19" s="1"/>
  <c r="C123" i="19"/>
  <c r="D123" i="19" s="1"/>
  <c r="B86" i="19"/>
  <c r="B85" i="19"/>
  <c r="B83" i="19"/>
  <c r="B82" i="19"/>
  <c r="C48" i="19"/>
  <c r="D129" i="21" l="1"/>
  <c r="D129" i="20"/>
  <c r="D140" i="20"/>
  <c r="D140" i="22"/>
  <c r="D140" i="21"/>
  <c r="D129" i="19"/>
  <c r="D140" i="19"/>
  <c r="C48" i="18"/>
  <c r="C48" i="11"/>
  <c r="C48" i="10"/>
  <c r="C48" i="8"/>
  <c r="C48" i="7"/>
  <c r="C48" i="3"/>
  <c r="D87" i="21" l="1"/>
  <c r="D87" i="20"/>
  <c r="D87" i="19"/>
  <c r="C157" i="18"/>
  <c r="C154" i="18" s="1"/>
  <c r="C157" i="11"/>
  <c r="C154" i="11" s="1"/>
  <c r="C157" i="10"/>
  <c r="C154" i="10" s="1"/>
  <c r="C157" i="8"/>
  <c r="C154" i="8" s="1"/>
  <c r="C157" i="7"/>
  <c r="C154" i="7" s="1"/>
  <c r="C126" i="18"/>
  <c r="D126" i="18" s="1"/>
  <c r="C139" i="18"/>
  <c r="D139" i="18" s="1"/>
  <c r="C138" i="18"/>
  <c r="D138" i="18" s="1"/>
  <c r="C137" i="18"/>
  <c r="D137" i="18" s="1"/>
  <c r="C136" i="18"/>
  <c r="D136" i="18" s="1"/>
  <c r="C135" i="18"/>
  <c r="D135" i="18" s="1"/>
  <c r="C134" i="18"/>
  <c r="D134" i="18" s="1"/>
  <c r="C128" i="18"/>
  <c r="D128" i="18" s="1"/>
  <c r="C127" i="18"/>
  <c r="D127" i="18" s="1"/>
  <c r="C125" i="18"/>
  <c r="D125" i="18" s="1"/>
  <c r="C124" i="18"/>
  <c r="D124" i="18" s="1"/>
  <c r="C123" i="18"/>
  <c r="D123" i="18" s="1"/>
  <c r="B86" i="18"/>
  <c r="B85" i="18"/>
  <c r="B83" i="18"/>
  <c r="B82" i="18"/>
  <c r="C11" i="16"/>
  <c r="C15" i="16"/>
  <c r="C134" i="48" s="1"/>
  <c r="D134" i="48" s="1"/>
  <c r="C16" i="16"/>
  <c r="C127" i="8" s="1"/>
  <c r="D127" i="8" s="1"/>
  <c r="C5" i="16"/>
  <c r="C126" i="48" s="1"/>
  <c r="D126" i="48" s="1"/>
  <c r="C139" i="11"/>
  <c r="D139" i="11" s="1"/>
  <c r="C138" i="11"/>
  <c r="D138" i="11" s="1"/>
  <c r="C137" i="11"/>
  <c r="D137" i="11" s="1"/>
  <c r="C136" i="11"/>
  <c r="D136" i="11" s="1"/>
  <c r="C135" i="11"/>
  <c r="D135" i="11" s="1"/>
  <c r="C134" i="11"/>
  <c r="D134" i="11" s="1"/>
  <c r="C139" i="10"/>
  <c r="D139" i="10" s="1"/>
  <c r="C138" i="10"/>
  <c r="D138" i="10" s="1"/>
  <c r="C137" i="10"/>
  <c r="D137" i="10" s="1"/>
  <c r="C136" i="10"/>
  <c r="D136" i="10" s="1"/>
  <c r="C135" i="10"/>
  <c r="D135" i="10" s="1"/>
  <c r="C134" i="10"/>
  <c r="D134" i="10" s="1"/>
  <c r="C139" i="8"/>
  <c r="D139" i="8" s="1"/>
  <c r="C138" i="8"/>
  <c r="D138" i="8" s="1"/>
  <c r="C137" i="8"/>
  <c r="D137" i="8" s="1"/>
  <c r="C136" i="8"/>
  <c r="D136" i="8" s="1"/>
  <c r="C134" i="7"/>
  <c r="D134" i="7" s="1"/>
  <c r="C139" i="7"/>
  <c r="D139" i="7" s="1"/>
  <c r="C138" i="7"/>
  <c r="D138" i="7" s="1"/>
  <c r="C137" i="7"/>
  <c r="D137" i="7" s="1"/>
  <c r="C136" i="7"/>
  <c r="D136" i="7" s="1"/>
  <c r="C139" i="3"/>
  <c r="D139" i="3" s="1"/>
  <c r="C138" i="3"/>
  <c r="D138" i="3" s="1"/>
  <c r="C137" i="3"/>
  <c r="D137" i="3" s="1"/>
  <c r="C136" i="3"/>
  <c r="D136" i="3" s="1"/>
  <c r="C134" i="3"/>
  <c r="D134" i="3" s="1"/>
  <c r="C123" i="8"/>
  <c r="D123" i="8" s="1"/>
  <c r="C128" i="11"/>
  <c r="D128" i="11" s="1"/>
  <c r="C127" i="11"/>
  <c r="D127" i="11" s="1"/>
  <c r="C126" i="11"/>
  <c r="D126" i="11" s="1"/>
  <c r="C125" i="11"/>
  <c r="D125" i="11" s="1"/>
  <c r="C124" i="11"/>
  <c r="D124" i="11" s="1"/>
  <c r="C123" i="11"/>
  <c r="D123" i="11" s="1"/>
  <c r="C128" i="10"/>
  <c r="D128" i="10" s="1"/>
  <c r="C127" i="10"/>
  <c r="D127" i="10" s="1"/>
  <c r="C126" i="10"/>
  <c r="D126" i="10" s="1"/>
  <c r="C125" i="10"/>
  <c r="D125" i="10" s="1"/>
  <c r="C124" i="10"/>
  <c r="D124" i="10" s="1"/>
  <c r="C123" i="10"/>
  <c r="D123" i="10" s="1"/>
  <c r="C128" i="8"/>
  <c r="D128" i="8" s="1"/>
  <c r="C125" i="8"/>
  <c r="D125" i="8" s="1"/>
  <c r="C124" i="8"/>
  <c r="D124" i="8" s="1"/>
  <c r="C128" i="7"/>
  <c r="D128" i="7" s="1"/>
  <c r="C127" i="7"/>
  <c r="D127" i="7" s="1"/>
  <c r="C126" i="7"/>
  <c r="D126" i="7" s="1"/>
  <c r="C125" i="7"/>
  <c r="D125" i="7" s="1"/>
  <c r="C124" i="7"/>
  <c r="D124" i="7" s="1"/>
  <c r="C123" i="3"/>
  <c r="D123" i="3" s="1"/>
  <c r="C124" i="3"/>
  <c r="D124" i="3" s="1"/>
  <c r="C125" i="3"/>
  <c r="D125" i="3" s="1"/>
  <c r="C126" i="3"/>
  <c r="D126" i="3" s="1"/>
  <c r="C127" i="3"/>
  <c r="D127" i="3" s="1"/>
  <c r="C128" i="3"/>
  <c r="D128" i="3" s="1"/>
  <c r="C123" i="15"/>
  <c r="D56" i="15"/>
  <c r="D92" i="15" s="1"/>
  <c r="C56" i="15"/>
  <c r="C92" i="15" s="1"/>
  <c r="C135" i="48" l="1"/>
  <c r="D135" i="48" s="1"/>
  <c r="D140" i="48" s="1"/>
  <c r="C127" i="48"/>
  <c r="D127" i="48" s="1"/>
  <c r="D129" i="48" s="1"/>
  <c r="C127" i="43"/>
  <c r="D127" i="43" s="1"/>
  <c r="C127" i="29"/>
  <c r="D127" i="29" s="1"/>
  <c r="C123" i="50"/>
  <c r="D123" i="50" s="1"/>
  <c r="D129" i="50" s="1"/>
  <c r="D147" i="50" s="1"/>
  <c r="C123" i="42"/>
  <c r="D123" i="42" s="1"/>
  <c r="D129" i="42" s="1"/>
  <c r="D147" i="42" s="1"/>
  <c r="C123" i="22"/>
  <c r="D123" i="22" s="1"/>
  <c r="D129" i="22" s="1"/>
  <c r="D147" i="22" s="1"/>
  <c r="D147" i="20"/>
  <c r="D168" i="20" s="1"/>
  <c r="C135" i="33"/>
  <c r="D135" i="33" s="1"/>
  <c r="D140" i="33" s="1"/>
  <c r="D87" i="33" s="1"/>
  <c r="C134" i="43"/>
  <c r="D134" i="43" s="1"/>
  <c r="C135" i="43"/>
  <c r="D135" i="43" s="1"/>
  <c r="C126" i="43"/>
  <c r="D126" i="43" s="1"/>
  <c r="D87" i="22"/>
  <c r="D147" i="21"/>
  <c r="D147" i="19"/>
  <c r="D168" i="19" s="1"/>
  <c r="C123" i="33"/>
  <c r="D123" i="33" s="1"/>
  <c r="D129" i="33" s="1"/>
  <c r="C123" i="7"/>
  <c r="D123" i="7" s="1"/>
  <c r="D129" i="7" s="1"/>
  <c r="C135" i="29"/>
  <c r="D135" i="29" s="1"/>
  <c r="C135" i="7"/>
  <c r="D135" i="7" s="1"/>
  <c r="C135" i="3"/>
  <c r="D135" i="3" s="1"/>
  <c r="D140" i="3" s="1"/>
  <c r="C135" i="8"/>
  <c r="D135" i="8" s="1"/>
  <c r="C134" i="8"/>
  <c r="D134" i="8" s="1"/>
  <c r="C134" i="29"/>
  <c r="D134" i="29" s="1"/>
  <c r="C135" i="28"/>
  <c r="D135" i="28" s="1"/>
  <c r="D140" i="28" s="1"/>
  <c r="C126" i="8"/>
  <c r="D126" i="8" s="1"/>
  <c r="C126" i="29"/>
  <c r="D126" i="29" s="1"/>
  <c r="D129" i="18"/>
  <c r="D140" i="18"/>
  <c r="D129" i="3"/>
  <c r="D129" i="29" l="1"/>
  <c r="C86" i="20"/>
  <c r="D129" i="43"/>
  <c r="C86" i="42"/>
  <c r="D168" i="42"/>
  <c r="D168" i="50"/>
  <c r="C86" i="50"/>
  <c r="D147" i="48"/>
  <c r="D87" i="48"/>
  <c r="D140" i="43"/>
  <c r="D168" i="22"/>
  <c r="C86" i="22"/>
  <c r="D168" i="21"/>
  <c r="C86" i="21"/>
  <c r="C86" i="19"/>
  <c r="D147" i="33"/>
  <c r="D140" i="29"/>
  <c r="D87" i="28"/>
  <c r="D147" i="28"/>
  <c r="D107" i="19"/>
  <c r="D113" i="19" s="1"/>
  <c r="D168" i="48" l="1"/>
  <c r="C86" i="48"/>
  <c r="D147" i="43"/>
  <c r="D87" i="43"/>
  <c r="D87" i="18"/>
  <c r="D147" i="18"/>
  <c r="D168" i="33"/>
  <c r="C86" i="33"/>
  <c r="D168" i="28"/>
  <c r="C86" i="28"/>
  <c r="D140" i="11"/>
  <c r="D129" i="11"/>
  <c r="D107" i="11"/>
  <c r="D113" i="11" s="1"/>
  <c r="B86" i="11"/>
  <c r="B85" i="11"/>
  <c r="B83" i="11"/>
  <c r="B82" i="11"/>
  <c r="D140" i="10"/>
  <c r="D129" i="10"/>
  <c r="D107" i="10"/>
  <c r="D113" i="10" s="1"/>
  <c r="B86" i="10"/>
  <c r="B85" i="10"/>
  <c r="B83" i="10"/>
  <c r="B82" i="10"/>
  <c r="D140" i="8"/>
  <c r="D129" i="8"/>
  <c r="D107" i="8"/>
  <c r="D113" i="8" s="1"/>
  <c r="B86" i="8"/>
  <c r="B85" i="8"/>
  <c r="B83" i="8"/>
  <c r="B82" i="8"/>
  <c r="D140" i="7"/>
  <c r="D107" i="7"/>
  <c r="D113" i="7" s="1"/>
  <c r="B86" i="7"/>
  <c r="B85" i="7"/>
  <c r="B83" i="7"/>
  <c r="B82" i="7"/>
  <c r="C86" i="18" l="1"/>
  <c r="D168" i="18"/>
  <c r="D168" i="43"/>
  <c r="C86" i="43"/>
  <c r="D87" i="29"/>
  <c r="D147" i="29"/>
  <c r="D147" i="7"/>
  <c r="D87" i="10"/>
  <c r="D87" i="11"/>
  <c r="C157" i="3"/>
  <c r="C154" i="3" s="1"/>
  <c r="B82" i="3"/>
  <c r="B83" i="3"/>
  <c r="B85" i="3"/>
  <c r="B86" i="3"/>
  <c r="C86" i="29" l="1"/>
  <c r="D168" i="29"/>
  <c r="D87" i="8"/>
  <c r="D147" i="8"/>
  <c r="D87" i="7"/>
  <c r="D147" i="11"/>
  <c r="D147" i="10"/>
  <c r="C86" i="10" s="1"/>
  <c r="D168" i="7"/>
  <c r="C86" i="7"/>
  <c r="D168" i="8" l="1"/>
  <c r="C86" i="8"/>
  <c r="D168" i="11"/>
  <c r="C86" i="11"/>
  <c r="D168" i="10"/>
  <c r="D107" i="3" l="1"/>
  <c r="D113" i="3" l="1"/>
  <c r="D87" i="3" l="1"/>
  <c r="D147" i="3" l="1"/>
  <c r="C86" i="3" l="1"/>
  <c r="D168" i="3"/>
  <c r="A4" i="24" l="1"/>
  <c r="C21" i="15"/>
  <c r="C2" i="50" l="1"/>
  <c r="C2" i="49"/>
  <c r="B13" i="49" s="1"/>
  <c r="C2" i="47"/>
  <c r="C2" i="48"/>
  <c r="B6" i="35"/>
  <c r="B41" i="35" s="1"/>
  <c r="B76" i="35" s="1"/>
  <c r="B7" i="36"/>
  <c r="C2" i="45"/>
  <c r="C2" i="46"/>
  <c r="C2" i="43"/>
  <c r="C2" i="41"/>
  <c r="C2" i="42"/>
  <c r="C2" i="39"/>
  <c r="C2" i="40"/>
  <c r="C2" i="37"/>
  <c r="C2" i="38"/>
  <c r="C2" i="22"/>
  <c r="C2" i="19"/>
  <c r="C2" i="8"/>
  <c r="C2" i="10"/>
  <c r="C2" i="27"/>
  <c r="C2" i="28"/>
  <c r="C2" i="20"/>
  <c r="C93" i="15"/>
  <c r="C2" i="33"/>
  <c r="C2" i="26"/>
  <c r="C2" i="18"/>
  <c r="C57" i="15"/>
  <c r="C2" i="7"/>
  <c r="C2" i="30"/>
  <c r="C2" i="21"/>
  <c r="C2" i="29"/>
  <c r="C2" i="11"/>
  <c r="C2" i="3"/>
  <c r="C2" i="31"/>
  <c r="D54" i="50" l="1"/>
  <c r="D57" i="50"/>
  <c r="D21" i="50"/>
  <c r="B13" i="50"/>
  <c r="D55" i="50"/>
  <c r="D13" i="50"/>
  <c r="D56" i="50"/>
  <c r="D20" i="50"/>
  <c r="D5" i="50"/>
  <c r="D19" i="50" s="1"/>
  <c r="D13" i="49"/>
  <c r="C97" i="49" s="1"/>
  <c r="D55" i="49"/>
  <c r="D5" i="49"/>
  <c r="D19" i="49" s="1"/>
  <c r="D53" i="49" s="1"/>
  <c r="D54" i="49"/>
  <c r="D21" i="49"/>
  <c r="D57" i="49"/>
  <c r="D20" i="49"/>
  <c r="D56" i="49"/>
  <c r="D13" i="47"/>
  <c r="D20" i="47"/>
  <c r="D55" i="47"/>
  <c r="D21" i="47"/>
  <c r="D54" i="47"/>
  <c r="D56" i="47"/>
  <c r="B13" i="47"/>
  <c r="D5" i="47"/>
  <c r="D5" i="48"/>
  <c r="B13" i="48"/>
  <c r="D13" i="48"/>
  <c r="D20" i="48"/>
  <c r="D21" i="48"/>
  <c r="D54" i="48"/>
  <c r="D55" i="48"/>
  <c r="D56" i="48"/>
  <c r="D57" i="48"/>
  <c r="D57" i="47"/>
  <c r="D54" i="18"/>
  <c r="D56" i="18"/>
  <c r="D57" i="18"/>
  <c r="D56" i="31"/>
  <c r="D57" i="31"/>
  <c r="D56" i="30"/>
  <c r="D57" i="30"/>
  <c r="D56" i="46"/>
  <c r="D57" i="46"/>
  <c r="D56" i="21"/>
  <c r="D57" i="21"/>
  <c r="D56" i="20"/>
  <c r="D57" i="20"/>
  <c r="D56" i="19"/>
  <c r="D57" i="19"/>
  <c r="D56" i="45"/>
  <c r="D57" i="45"/>
  <c r="D56" i="29"/>
  <c r="D57" i="29"/>
  <c r="D56" i="8"/>
  <c r="D57" i="8"/>
  <c r="D56" i="43"/>
  <c r="D57" i="43"/>
  <c r="D56" i="37"/>
  <c r="D57" i="37"/>
  <c r="D56" i="27"/>
  <c r="D57" i="27"/>
  <c r="D56" i="26"/>
  <c r="D57" i="26"/>
  <c r="D56" i="10"/>
  <c r="D57" i="10"/>
  <c r="D56" i="11"/>
  <c r="D57" i="11"/>
  <c r="D56" i="22"/>
  <c r="D57" i="22"/>
  <c r="D56" i="42"/>
  <c r="D57" i="42"/>
  <c r="D56" i="28"/>
  <c r="D57" i="28"/>
  <c r="D56" i="7"/>
  <c r="D57" i="7"/>
  <c r="D56" i="33"/>
  <c r="D57" i="33"/>
  <c r="D56" i="41"/>
  <c r="D57" i="41"/>
  <c r="D56" i="40"/>
  <c r="D57" i="40"/>
  <c r="D56" i="39"/>
  <c r="D57" i="39"/>
  <c r="D56" i="3"/>
  <c r="D57" i="3"/>
  <c r="D56" i="38"/>
  <c r="D57" i="38"/>
  <c r="D55" i="18"/>
  <c r="D54" i="31"/>
  <c r="D55" i="31"/>
  <c r="D54" i="30"/>
  <c r="D55" i="30"/>
  <c r="D54" i="46"/>
  <c r="D55" i="46"/>
  <c r="D54" i="21"/>
  <c r="D55" i="21"/>
  <c r="D54" i="20"/>
  <c r="D55" i="20"/>
  <c r="D54" i="19"/>
  <c r="D55" i="19"/>
  <c r="D54" i="45"/>
  <c r="D55" i="45"/>
  <c r="D54" i="29"/>
  <c r="D55" i="29"/>
  <c r="D54" i="8"/>
  <c r="D55" i="8"/>
  <c r="D54" i="43"/>
  <c r="D55" i="43"/>
  <c r="D54" i="37"/>
  <c r="D55" i="37"/>
  <c r="D54" i="27"/>
  <c r="D55" i="27"/>
  <c r="D54" i="26"/>
  <c r="D55" i="26"/>
  <c r="D54" i="10"/>
  <c r="D55" i="10"/>
  <c r="D54" i="11"/>
  <c r="D55" i="11"/>
  <c r="D54" i="22"/>
  <c r="D55" i="22"/>
  <c r="D54" i="42"/>
  <c r="D55" i="42"/>
  <c r="D54" i="28"/>
  <c r="D55" i="28"/>
  <c r="D54" i="7"/>
  <c r="D55" i="7"/>
  <c r="D54" i="33"/>
  <c r="D55" i="33"/>
  <c r="D54" i="41"/>
  <c r="D55" i="41"/>
  <c r="D54" i="40"/>
  <c r="D55" i="40"/>
  <c r="D54" i="39"/>
  <c r="D55" i="39"/>
  <c r="D54" i="3"/>
  <c r="D55" i="3"/>
  <c r="D54" i="38"/>
  <c r="D55" i="38"/>
  <c r="D21" i="18"/>
  <c r="D20" i="18"/>
  <c r="D21" i="31"/>
  <c r="D20" i="31"/>
  <c r="D21" i="30"/>
  <c r="D20" i="30"/>
  <c r="D21" i="46"/>
  <c r="D20" i="46"/>
  <c r="D21" i="21"/>
  <c r="D20" i="21"/>
  <c r="D21" i="20"/>
  <c r="D20" i="20"/>
  <c r="D21" i="19"/>
  <c r="D20" i="19"/>
  <c r="D21" i="45"/>
  <c r="D20" i="45"/>
  <c r="D21" i="29"/>
  <c r="D20" i="29"/>
  <c r="D21" i="8"/>
  <c r="D20" i="8"/>
  <c r="D21" i="43"/>
  <c r="D20" i="43"/>
  <c r="D21" i="37"/>
  <c r="D20" i="37"/>
  <c r="D21" i="27"/>
  <c r="D20" i="27"/>
  <c r="D21" i="26"/>
  <c r="D20" i="26"/>
  <c r="D21" i="10"/>
  <c r="D20" i="10"/>
  <c r="D21" i="11"/>
  <c r="D20" i="11"/>
  <c r="D21" i="22"/>
  <c r="D20" i="22"/>
  <c r="D21" i="42"/>
  <c r="D20" i="42"/>
  <c r="D21" i="28"/>
  <c r="D20" i="28"/>
  <c r="D21" i="7"/>
  <c r="D20" i="7"/>
  <c r="D21" i="33"/>
  <c r="D20" i="33"/>
  <c r="D21" i="41"/>
  <c r="D20" i="41"/>
  <c r="D21" i="40"/>
  <c r="D20" i="40"/>
  <c r="D21" i="39"/>
  <c r="D20" i="39"/>
  <c r="D21" i="3"/>
  <c r="D20" i="3"/>
  <c r="D21" i="38"/>
  <c r="D20" i="38"/>
  <c r="D5" i="18"/>
  <c r="D5" i="31"/>
  <c r="D5" i="30"/>
  <c r="D5" i="46"/>
  <c r="D5" i="21"/>
  <c r="D5" i="20"/>
  <c r="D5" i="45"/>
  <c r="D5" i="29"/>
  <c r="D5" i="8"/>
  <c r="D5" i="43"/>
  <c r="D5" i="37"/>
  <c r="D5" i="27"/>
  <c r="D5" i="26"/>
  <c r="D5" i="10"/>
  <c r="D5" i="11"/>
  <c r="D5" i="22"/>
  <c r="D19" i="22" s="1"/>
  <c r="D5" i="42"/>
  <c r="D5" i="28"/>
  <c r="D5" i="7"/>
  <c r="D5" i="33"/>
  <c r="D5" i="41"/>
  <c r="D5" i="40"/>
  <c r="D5" i="39"/>
  <c r="D25" i="39" s="1"/>
  <c r="D5" i="3"/>
  <c r="D25" i="3" s="1"/>
  <c r="D5" i="19"/>
  <c r="D25" i="19" s="1"/>
  <c r="D5" i="38"/>
  <c r="D19" i="38" s="1"/>
  <c r="D53" i="38" s="1"/>
  <c r="D84" i="38" s="1"/>
  <c r="D88" i="38" s="1"/>
  <c r="D13" i="45"/>
  <c r="B13" i="45"/>
  <c r="B13" i="46"/>
  <c r="D13" i="46"/>
  <c r="B13" i="43"/>
  <c r="D13" i="43"/>
  <c r="B13" i="41"/>
  <c r="D13" i="41"/>
  <c r="B13" i="42"/>
  <c r="D13" i="42"/>
  <c r="D13" i="39"/>
  <c r="B13" i="39"/>
  <c r="B13" i="40"/>
  <c r="D13" i="40"/>
  <c r="D13" i="37"/>
  <c r="B13" i="37"/>
  <c r="B13" i="38"/>
  <c r="D13" i="38"/>
  <c r="B13" i="31"/>
  <c r="B13" i="18"/>
  <c r="D13" i="30"/>
  <c r="B13" i="30"/>
  <c r="D13" i="22"/>
  <c r="B13" i="22"/>
  <c r="D13" i="21"/>
  <c r="B13" i="21"/>
  <c r="D13" i="20"/>
  <c r="B13" i="20"/>
  <c r="D13" i="19"/>
  <c r="B13" i="19"/>
  <c r="D13" i="29"/>
  <c r="B13" i="29"/>
  <c r="D13" i="8"/>
  <c r="B13" i="8"/>
  <c r="D13" i="11"/>
  <c r="B13" i="11"/>
  <c r="D13" i="27"/>
  <c r="B13" i="27"/>
  <c r="D13" i="26"/>
  <c r="B13" i="26"/>
  <c r="D13" i="10"/>
  <c r="B13" i="10"/>
  <c r="D13" i="28"/>
  <c r="B13" i="28"/>
  <c r="D13" i="7"/>
  <c r="B13" i="7"/>
  <c r="D13" i="33"/>
  <c r="B13" i="33"/>
  <c r="D13" i="3"/>
  <c r="B13" i="3"/>
  <c r="D13" i="31"/>
  <c r="C8" i="24"/>
  <c r="E46" i="15"/>
  <c r="C24" i="24"/>
  <c r="E32" i="15"/>
  <c r="E45" i="15"/>
  <c r="E26" i="15"/>
  <c r="E47" i="15"/>
  <c r="E22" i="15"/>
  <c r="C31" i="24"/>
  <c r="E27" i="15"/>
  <c r="E25" i="15"/>
  <c r="E35" i="15"/>
  <c r="E23" i="15"/>
  <c r="E34" i="15"/>
  <c r="C33" i="24"/>
  <c r="C25" i="24"/>
  <c r="E28" i="15"/>
  <c r="C30" i="24"/>
  <c r="E39" i="15"/>
  <c r="E24" i="15"/>
  <c r="E30" i="15"/>
  <c r="C29" i="24"/>
  <c r="E48" i="15"/>
  <c r="E31" i="15"/>
  <c r="E42" i="15"/>
  <c r="C27" i="24"/>
  <c r="C26" i="24"/>
  <c r="E40" i="15"/>
  <c r="E37" i="15"/>
  <c r="E44" i="15"/>
  <c r="E33" i="15"/>
  <c r="E29" i="15"/>
  <c r="C28" i="24"/>
  <c r="E36" i="15"/>
  <c r="D25" i="50" l="1"/>
  <c r="D26" i="50" s="1"/>
  <c r="D53" i="50"/>
  <c r="D33" i="50"/>
  <c r="C98" i="50"/>
  <c r="C97" i="50"/>
  <c r="D25" i="49"/>
  <c r="D26" i="49" s="1"/>
  <c r="C98" i="49"/>
  <c r="D58" i="49"/>
  <c r="D65" i="49" s="1"/>
  <c r="D84" i="49"/>
  <c r="D88" i="49" s="1"/>
  <c r="D22" i="22"/>
  <c r="D23" i="22"/>
  <c r="C97" i="47"/>
  <c r="C98" i="47"/>
  <c r="D19" i="48"/>
  <c r="D106" i="48" s="1"/>
  <c r="D25" i="48"/>
  <c r="D33" i="49"/>
  <c r="D19" i="47"/>
  <c r="D106" i="47" s="1"/>
  <c r="D25" i="47"/>
  <c r="C97" i="48"/>
  <c r="C98" i="48"/>
  <c r="D106" i="22"/>
  <c r="D53" i="22"/>
  <c r="D84" i="22" s="1"/>
  <c r="D88" i="22" s="1"/>
  <c r="D19" i="30"/>
  <c r="D106" i="30" s="1"/>
  <c r="D25" i="30"/>
  <c r="D19" i="46"/>
  <c r="D106" i="46" s="1"/>
  <c r="D25" i="46"/>
  <c r="D19" i="21"/>
  <c r="D106" i="21" s="1"/>
  <c r="D25" i="21"/>
  <c r="D19" i="8"/>
  <c r="D53" i="8" s="1"/>
  <c r="D84" i="8" s="1"/>
  <c r="D88" i="8" s="1"/>
  <c r="D25" i="8"/>
  <c r="D19" i="18"/>
  <c r="D25" i="18"/>
  <c r="D19" i="20"/>
  <c r="D106" i="20" s="1"/>
  <c r="D25" i="20"/>
  <c r="D19" i="45"/>
  <c r="D53" i="45" s="1"/>
  <c r="D84" i="45" s="1"/>
  <c r="D88" i="45" s="1"/>
  <c r="D25" i="45"/>
  <c r="D19" i="31"/>
  <c r="D22" i="31" s="1"/>
  <c r="D25" i="31"/>
  <c r="D19" i="43"/>
  <c r="D53" i="43" s="1"/>
  <c r="D84" i="43" s="1"/>
  <c r="D88" i="43" s="1"/>
  <c r="D25" i="43"/>
  <c r="D19" i="29"/>
  <c r="D53" i="29" s="1"/>
  <c r="D84" i="29" s="1"/>
  <c r="D88" i="29" s="1"/>
  <c r="D25" i="29"/>
  <c r="D19" i="7"/>
  <c r="D53" i="7" s="1"/>
  <c r="D84" i="7" s="1"/>
  <c r="D88" i="7" s="1"/>
  <c r="D25" i="7"/>
  <c r="D19" i="37"/>
  <c r="D53" i="37" s="1"/>
  <c r="D84" i="37" s="1"/>
  <c r="D88" i="37" s="1"/>
  <c r="D25" i="37"/>
  <c r="D19" i="41"/>
  <c r="D53" i="41" s="1"/>
  <c r="D84" i="41" s="1"/>
  <c r="D88" i="41" s="1"/>
  <c r="D25" i="41"/>
  <c r="D19" i="27"/>
  <c r="D53" i="27" s="1"/>
  <c r="D84" i="27" s="1"/>
  <c r="D88" i="27" s="1"/>
  <c r="D25" i="27"/>
  <c r="D19" i="26"/>
  <c r="D53" i="26" s="1"/>
  <c r="D84" i="26" s="1"/>
  <c r="D88" i="26" s="1"/>
  <c r="D25" i="26"/>
  <c r="D19" i="10"/>
  <c r="D53" i="10" s="1"/>
  <c r="D84" i="10" s="1"/>
  <c r="D88" i="10" s="1"/>
  <c r="D25" i="10"/>
  <c r="D25" i="22"/>
  <c r="D19" i="3"/>
  <c r="D53" i="3" s="1"/>
  <c r="D84" i="3" s="1"/>
  <c r="D88" i="3" s="1"/>
  <c r="D19" i="42"/>
  <c r="D106" i="42" s="1"/>
  <c r="D25" i="42"/>
  <c r="D19" i="28"/>
  <c r="D53" i="28" s="1"/>
  <c r="D84" i="28" s="1"/>
  <c r="D88" i="28" s="1"/>
  <c r="D25" i="28"/>
  <c r="D19" i="11"/>
  <c r="D53" i="11" s="1"/>
  <c r="D84" i="11" s="1"/>
  <c r="D88" i="11" s="1"/>
  <c r="D25" i="11"/>
  <c r="D19" i="40"/>
  <c r="D53" i="40" s="1"/>
  <c r="D84" i="40" s="1"/>
  <c r="D88" i="40" s="1"/>
  <c r="D25" i="40"/>
  <c r="D19" i="33"/>
  <c r="D53" i="33" s="1"/>
  <c r="D84" i="33" s="1"/>
  <c r="D88" i="33" s="1"/>
  <c r="D25" i="33"/>
  <c r="D19" i="39"/>
  <c r="D53" i="39" s="1"/>
  <c r="D84" i="39" s="1"/>
  <c r="D88" i="39" s="1"/>
  <c r="D19" i="19"/>
  <c r="D53" i="19" s="1"/>
  <c r="D84" i="19" s="1"/>
  <c r="D88" i="19" s="1"/>
  <c r="D33" i="38"/>
  <c r="D25" i="38"/>
  <c r="C97" i="45"/>
  <c r="C98" i="45"/>
  <c r="C98" i="46"/>
  <c r="C97" i="46"/>
  <c r="C98" i="41"/>
  <c r="C97" i="41"/>
  <c r="C98" i="43"/>
  <c r="C97" i="43"/>
  <c r="C97" i="39"/>
  <c r="C98" i="39"/>
  <c r="C98" i="42"/>
  <c r="C97" i="42"/>
  <c r="C98" i="37"/>
  <c r="C97" i="37"/>
  <c r="C98" i="40"/>
  <c r="C97" i="40"/>
  <c r="C97" i="38"/>
  <c r="C98" i="38"/>
  <c r="C98" i="30"/>
  <c r="C97" i="30"/>
  <c r="C97" i="22"/>
  <c r="C98" i="22"/>
  <c r="C98" i="21"/>
  <c r="C97" i="21"/>
  <c r="C97" i="20"/>
  <c r="C98" i="20"/>
  <c r="C98" i="19"/>
  <c r="C97" i="19"/>
  <c r="C97" i="8"/>
  <c r="C98" i="8"/>
  <c r="C98" i="29"/>
  <c r="C97" i="29"/>
  <c r="C97" i="11"/>
  <c r="C98" i="11"/>
  <c r="C98" i="27"/>
  <c r="C97" i="27"/>
  <c r="C97" i="26"/>
  <c r="C98" i="26"/>
  <c r="C98" i="28"/>
  <c r="C97" i="28"/>
  <c r="C97" i="10"/>
  <c r="C98" i="10"/>
  <c r="C98" i="3"/>
  <c r="C97" i="3"/>
  <c r="C97" i="31"/>
  <c r="C98" i="31"/>
  <c r="C98" i="7"/>
  <c r="C97" i="7"/>
  <c r="C97" i="33"/>
  <c r="C98" i="33"/>
  <c r="E38" i="15"/>
  <c r="E41" i="15"/>
  <c r="C21" i="24"/>
  <c r="E43" i="15"/>
  <c r="D23" i="31" l="1"/>
  <c r="D106" i="31"/>
  <c r="D107" i="31" s="1"/>
  <c r="D113" i="31" s="1"/>
  <c r="D23" i="46"/>
  <c r="D107" i="46"/>
  <c r="D113" i="46" s="1"/>
  <c r="D34" i="50"/>
  <c r="D35" i="50" s="1"/>
  <c r="D78" i="50"/>
  <c r="D74" i="50"/>
  <c r="D75" i="50" s="1"/>
  <c r="D164" i="50"/>
  <c r="C82" i="50"/>
  <c r="D72" i="50"/>
  <c r="D73" i="50" s="1"/>
  <c r="D84" i="50"/>
  <c r="D88" i="50" s="1"/>
  <c r="D58" i="50"/>
  <c r="D65" i="50" s="1"/>
  <c r="D26" i="48"/>
  <c r="C82" i="48" s="1"/>
  <c r="D33" i="48"/>
  <c r="D34" i="48" s="1"/>
  <c r="D35" i="48" s="1"/>
  <c r="D22" i="46"/>
  <c r="D107" i="48"/>
  <c r="D113" i="48" s="1"/>
  <c r="D53" i="48"/>
  <c r="D34" i="49"/>
  <c r="D35" i="49" s="1"/>
  <c r="C82" i="49"/>
  <c r="D72" i="49"/>
  <c r="D73" i="49" s="1"/>
  <c r="D74" i="49"/>
  <c r="D75" i="49" s="1"/>
  <c r="D164" i="49"/>
  <c r="D78" i="49"/>
  <c r="D26" i="47"/>
  <c r="C82" i="47" s="1"/>
  <c r="D107" i="47"/>
  <c r="D113" i="47" s="1"/>
  <c r="D53" i="47"/>
  <c r="D33" i="47"/>
  <c r="D107" i="20"/>
  <c r="D113" i="20" s="1"/>
  <c r="D53" i="30"/>
  <c r="D107" i="30"/>
  <c r="D113" i="30" s="1"/>
  <c r="D53" i="42"/>
  <c r="D107" i="42"/>
  <c r="D113" i="42" s="1"/>
  <c r="D22" i="20"/>
  <c r="D23" i="20"/>
  <c r="D53" i="20"/>
  <c r="D53" i="31"/>
  <c r="D53" i="46"/>
  <c r="D53" i="21"/>
  <c r="D58" i="22"/>
  <c r="D65" i="22" s="1"/>
  <c r="D53" i="18"/>
  <c r="D33" i="18"/>
  <c r="D34" i="18" s="1"/>
  <c r="D35" i="18" s="1"/>
  <c r="D33" i="31"/>
  <c r="D33" i="46"/>
  <c r="D33" i="21"/>
  <c r="D33" i="20"/>
  <c r="D33" i="19"/>
  <c r="D34" i="19" s="1"/>
  <c r="D35" i="19" s="1"/>
  <c r="D63" i="19" s="1"/>
  <c r="D58" i="19"/>
  <c r="D65" i="19" s="1"/>
  <c r="D33" i="29"/>
  <c r="D34" i="29" s="1"/>
  <c r="D58" i="29"/>
  <c r="D65" i="29" s="1"/>
  <c r="D33" i="8"/>
  <c r="D34" i="8" s="1"/>
  <c r="D35" i="8" s="1"/>
  <c r="D63" i="8" s="1"/>
  <c r="D58" i="8"/>
  <c r="D65" i="8" s="1"/>
  <c r="D33" i="43"/>
  <c r="D34" i="43" s="1"/>
  <c r="D35" i="43" s="1"/>
  <c r="D58" i="43"/>
  <c r="D65" i="43" s="1"/>
  <c r="D33" i="37"/>
  <c r="D58" i="37"/>
  <c r="D65" i="37" s="1"/>
  <c r="D33" i="27"/>
  <c r="D34" i="27" s="1"/>
  <c r="D35" i="27" s="1"/>
  <c r="D63" i="27" s="1"/>
  <c r="D58" i="27"/>
  <c r="D65" i="27" s="1"/>
  <c r="D33" i="10"/>
  <c r="D34" i="10" s="1"/>
  <c r="D35" i="10" s="1"/>
  <c r="D58" i="10"/>
  <c r="D65" i="10" s="1"/>
  <c r="D33" i="11"/>
  <c r="D34" i="11" s="1"/>
  <c r="D35" i="11" s="1"/>
  <c r="D63" i="11" s="1"/>
  <c r="D58" i="11"/>
  <c r="D65" i="11" s="1"/>
  <c r="D33" i="42"/>
  <c r="D33" i="40"/>
  <c r="D58" i="40"/>
  <c r="D65" i="40" s="1"/>
  <c r="D33" i="39"/>
  <c r="D58" i="39"/>
  <c r="D65" i="39" s="1"/>
  <c r="D33" i="3"/>
  <c r="D58" i="3"/>
  <c r="D65" i="3" s="1"/>
  <c r="D26" i="45"/>
  <c r="D26" i="8"/>
  <c r="D26" i="3"/>
  <c r="D164" i="3" s="1"/>
  <c r="D33" i="22"/>
  <c r="D107" i="22"/>
  <c r="D113" i="22" s="1"/>
  <c r="D26" i="7"/>
  <c r="D33" i="30"/>
  <c r="D26" i="30"/>
  <c r="C82" i="30" s="1"/>
  <c r="D33" i="41"/>
  <c r="D58" i="41"/>
  <c r="D65" i="41" s="1"/>
  <c r="D33" i="26"/>
  <c r="D58" i="26"/>
  <c r="D65" i="26" s="1"/>
  <c r="D26" i="41"/>
  <c r="D58" i="45"/>
  <c r="D65" i="45" s="1"/>
  <c r="D33" i="45"/>
  <c r="D107" i="21"/>
  <c r="D113" i="21" s="1"/>
  <c r="D58" i="28"/>
  <c r="D65" i="28" s="1"/>
  <c r="D33" i="28"/>
  <c r="D58" i="7"/>
  <c r="D65" i="7" s="1"/>
  <c r="D33" i="7"/>
  <c r="D58" i="33"/>
  <c r="D65" i="33" s="1"/>
  <c r="D33" i="33"/>
  <c r="D26" i="29"/>
  <c r="D26" i="10"/>
  <c r="D26" i="43"/>
  <c r="D26" i="28"/>
  <c r="D26" i="26"/>
  <c r="D26" i="18"/>
  <c r="D26" i="39"/>
  <c r="D26" i="42"/>
  <c r="D26" i="37"/>
  <c r="D26" i="40"/>
  <c r="D26" i="38"/>
  <c r="D58" i="38"/>
  <c r="D65" i="38" s="1"/>
  <c r="D26" i="27"/>
  <c r="D26" i="11"/>
  <c r="D26" i="33"/>
  <c r="D26" i="19"/>
  <c r="D76" i="50" l="1"/>
  <c r="D63" i="50"/>
  <c r="D43" i="50"/>
  <c r="D40" i="50"/>
  <c r="D46" i="50"/>
  <c r="D41" i="50"/>
  <c r="D42" i="50"/>
  <c r="D44" i="50"/>
  <c r="D45" i="50"/>
  <c r="D47" i="50"/>
  <c r="D71" i="50"/>
  <c r="D78" i="48"/>
  <c r="D74" i="48"/>
  <c r="D75" i="48" s="1"/>
  <c r="D74" i="47"/>
  <c r="D75" i="47" s="1"/>
  <c r="D78" i="47"/>
  <c r="D164" i="47"/>
  <c r="D72" i="47"/>
  <c r="D73" i="47" s="1"/>
  <c r="D58" i="48"/>
  <c r="D65" i="48" s="1"/>
  <c r="D84" i="48"/>
  <c r="D88" i="48" s="1"/>
  <c r="D58" i="47"/>
  <c r="D65" i="47" s="1"/>
  <c r="D84" i="47"/>
  <c r="D88" i="47" s="1"/>
  <c r="D58" i="30"/>
  <c r="D65" i="30" s="1"/>
  <c r="D84" i="30"/>
  <c r="D88" i="30" s="1"/>
  <c r="D58" i="42"/>
  <c r="D65" i="42" s="1"/>
  <c r="D84" i="42"/>
  <c r="D88" i="42" s="1"/>
  <c r="D58" i="20"/>
  <c r="D65" i="20" s="1"/>
  <c r="D84" i="20"/>
  <c r="D88" i="20" s="1"/>
  <c r="D58" i="31"/>
  <c r="D65" i="31" s="1"/>
  <c r="D84" i="31"/>
  <c r="D88" i="31" s="1"/>
  <c r="D58" i="46"/>
  <c r="D65" i="46" s="1"/>
  <c r="D84" i="46"/>
  <c r="D88" i="46" s="1"/>
  <c r="D58" i="21"/>
  <c r="D65" i="21" s="1"/>
  <c r="D84" i="21"/>
  <c r="D88" i="21" s="1"/>
  <c r="D58" i="18"/>
  <c r="D65" i="18" s="1"/>
  <c r="D84" i="18"/>
  <c r="D88" i="18" s="1"/>
  <c r="D76" i="49"/>
  <c r="D71" i="49"/>
  <c r="D44" i="49"/>
  <c r="D42" i="49"/>
  <c r="D63" i="49"/>
  <c r="D46" i="49"/>
  <c r="D47" i="49"/>
  <c r="D40" i="49"/>
  <c r="I99" i="49"/>
  <c r="I100" i="49" s="1"/>
  <c r="D45" i="49"/>
  <c r="D41" i="49"/>
  <c r="D43" i="49"/>
  <c r="D34" i="47"/>
  <c r="D35" i="47" s="1"/>
  <c r="D63" i="48"/>
  <c r="D40" i="48"/>
  <c r="D41" i="48"/>
  <c r="D42" i="48"/>
  <c r="D43" i="48"/>
  <c r="D44" i="48"/>
  <c r="D45" i="48"/>
  <c r="D46" i="48"/>
  <c r="D47" i="48"/>
  <c r="D71" i="48"/>
  <c r="D24" i="20"/>
  <c r="D26" i="20" s="1"/>
  <c r="D24" i="31"/>
  <c r="D26" i="31" s="1"/>
  <c r="D24" i="46"/>
  <c r="D26" i="46" s="1"/>
  <c r="D26" i="21"/>
  <c r="D24" i="22"/>
  <c r="D26" i="22" s="1"/>
  <c r="D71" i="18"/>
  <c r="C82" i="18"/>
  <c r="D35" i="29"/>
  <c r="D41" i="29" s="1"/>
  <c r="D47" i="18"/>
  <c r="D47" i="19"/>
  <c r="D46" i="8"/>
  <c r="D47" i="8"/>
  <c r="D47" i="43"/>
  <c r="D47" i="27"/>
  <c r="D47" i="11"/>
  <c r="D47" i="10"/>
  <c r="D46" i="19"/>
  <c r="D46" i="18"/>
  <c r="D46" i="11"/>
  <c r="D46" i="10"/>
  <c r="D46" i="43"/>
  <c r="D46" i="27"/>
  <c r="D45" i="18"/>
  <c r="D45" i="19"/>
  <c r="D45" i="10"/>
  <c r="D44" i="8"/>
  <c r="D45" i="8"/>
  <c r="D45" i="11"/>
  <c r="D45" i="43"/>
  <c r="D45" i="27"/>
  <c r="D44" i="19"/>
  <c r="D44" i="11"/>
  <c r="D44" i="18"/>
  <c r="D44" i="43"/>
  <c r="D44" i="27"/>
  <c r="D43" i="10"/>
  <c r="D44" i="10"/>
  <c r="D43" i="18"/>
  <c r="D42" i="19"/>
  <c r="D43" i="19"/>
  <c r="D42" i="8"/>
  <c r="D43" i="8"/>
  <c r="D43" i="43"/>
  <c r="D43" i="27"/>
  <c r="D42" i="11"/>
  <c r="D43" i="11"/>
  <c r="D42" i="18"/>
  <c r="D42" i="10"/>
  <c r="D42" i="43"/>
  <c r="D42" i="27"/>
  <c r="D41" i="19"/>
  <c r="D41" i="18"/>
  <c r="D40" i="8"/>
  <c r="D41" i="8"/>
  <c r="D41" i="10"/>
  <c r="D41" i="43"/>
  <c r="D41" i="27"/>
  <c r="D41" i="11"/>
  <c r="D40" i="19"/>
  <c r="D40" i="11"/>
  <c r="D40" i="10"/>
  <c r="D40" i="18"/>
  <c r="D164" i="30"/>
  <c r="D74" i="45"/>
  <c r="D75" i="45" s="1"/>
  <c r="D40" i="43"/>
  <c r="D40" i="27"/>
  <c r="D164" i="28"/>
  <c r="D164" i="41"/>
  <c r="C82" i="45"/>
  <c r="D78" i="8"/>
  <c r="D164" i="45"/>
  <c r="D74" i="8"/>
  <c r="D75" i="8" s="1"/>
  <c r="D164" i="8"/>
  <c r="C82" i="8"/>
  <c r="D74" i="30"/>
  <c r="D75" i="30" s="1"/>
  <c r="D71" i="8"/>
  <c r="D72" i="8"/>
  <c r="D73" i="8" s="1"/>
  <c r="D74" i="3"/>
  <c r="D75" i="3" s="1"/>
  <c r="C82" i="3"/>
  <c r="C82" i="7"/>
  <c r="D164" i="7"/>
  <c r="D74" i="7"/>
  <c r="D75" i="7" s="1"/>
  <c r="C82" i="41"/>
  <c r="D74" i="41"/>
  <c r="D75" i="41" s="1"/>
  <c r="D34" i="45"/>
  <c r="D35" i="45" s="1"/>
  <c r="D40" i="45" s="1"/>
  <c r="D72" i="45"/>
  <c r="D73" i="45" s="1"/>
  <c r="D78" i="45"/>
  <c r="C82" i="29"/>
  <c r="D78" i="29"/>
  <c r="D72" i="29"/>
  <c r="D73" i="29" s="1"/>
  <c r="D164" i="29"/>
  <c r="D74" i="29"/>
  <c r="D75" i="29" s="1"/>
  <c r="C82" i="10"/>
  <c r="D74" i="10"/>
  <c r="D75" i="10" s="1"/>
  <c r="D72" i="10"/>
  <c r="D73" i="10" s="1"/>
  <c r="D78" i="10"/>
  <c r="D164" i="10"/>
  <c r="D72" i="26"/>
  <c r="D73" i="26" s="1"/>
  <c r="D78" i="26"/>
  <c r="D74" i="26"/>
  <c r="D75" i="26" s="1"/>
  <c r="C82" i="26"/>
  <c r="D164" i="26"/>
  <c r="D72" i="43"/>
  <c r="D73" i="43" s="1"/>
  <c r="D74" i="43"/>
  <c r="D75" i="43" s="1"/>
  <c r="C82" i="43"/>
  <c r="D164" i="43"/>
  <c r="D78" i="43"/>
  <c r="D74" i="28"/>
  <c r="D75" i="28" s="1"/>
  <c r="C82" i="28"/>
  <c r="D34" i="26"/>
  <c r="D35" i="26" s="1"/>
  <c r="D40" i="26" s="1"/>
  <c r="D72" i="18"/>
  <c r="D73" i="18" s="1"/>
  <c r="D164" i="18"/>
  <c r="D74" i="18"/>
  <c r="D75" i="18" s="1"/>
  <c r="D78" i="18"/>
  <c r="D34" i="30"/>
  <c r="D35" i="30" s="1"/>
  <c r="D40" i="30" s="1"/>
  <c r="D72" i="30"/>
  <c r="D73" i="30" s="1"/>
  <c r="D78" i="30"/>
  <c r="D74" i="42"/>
  <c r="D75" i="42" s="1"/>
  <c r="C82" i="42"/>
  <c r="D164" i="42"/>
  <c r="D34" i="41"/>
  <c r="D35" i="41" s="1"/>
  <c r="D40" i="41" s="1"/>
  <c r="C82" i="39"/>
  <c r="D164" i="39"/>
  <c r="D74" i="39"/>
  <c r="D75" i="39" s="1"/>
  <c r="D78" i="41"/>
  <c r="D72" i="41"/>
  <c r="D73" i="41" s="1"/>
  <c r="D71" i="27"/>
  <c r="D34" i="21"/>
  <c r="D35" i="21" s="1"/>
  <c r="D164" i="37"/>
  <c r="C82" i="37"/>
  <c r="D74" i="37"/>
  <c r="D75" i="37" s="1"/>
  <c r="D63" i="10"/>
  <c r="D71" i="10"/>
  <c r="D34" i="7"/>
  <c r="D35" i="7" s="1"/>
  <c r="D40" i="7" s="1"/>
  <c r="D78" i="7"/>
  <c r="D72" i="7"/>
  <c r="D73" i="7" s="1"/>
  <c r="D74" i="40"/>
  <c r="D75" i="40" s="1"/>
  <c r="C82" i="40"/>
  <c r="D164" i="40"/>
  <c r="D74" i="38"/>
  <c r="D75" i="38" s="1"/>
  <c r="C82" i="38"/>
  <c r="D164" i="38"/>
  <c r="D74" i="27"/>
  <c r="D75" i="27" s="1"/>
  <c r="D72" i="27"/>
  <c r="D164" i="27"/>
  <c r="D78" i="27"/>
  <c r="C82" i="27"/>
  <c r="C82" i="11"/>
  <c r="D74" i="11"/>
  <c r="D75" i="11" s="1"/>
  <c r="D72" i="11"/>
  <c r="D73" i="11" s="1"/>
  <c r="D164" i="11"/>
  <c r="D78" i="11"/>
  <c r="D71" i="11"/>
  <c r="C82" i="33"/>
  <c r="D74" i="33"/>
  <c r="D75" i="33" s="1"/>
  <c r="D164" i="33"/>
  <c r="D72" i="33"/>
  <c r="D73" i="33" s="1"/>
  <c r="D78" i="19"/>
  <c r="D72" i="19"/>
  <c r="D73" i="19" s="1"/>
  <c r="D164" i="19"/>
  <c r="I99" i="19"/>
  <c r="I100" i="19" s="1"/>
  <c r="D74" i="19"/>
  <c r="D75" i="19" s="1"/>
  <c r="C82" i="19"/>
  <c r="D71" i="19"/>
  <c r="D34" i="3"/>
  <c r="D35" i="3" s="1"/>
  <c r="D40" i="3" s="1"/>
  <c r="D78" i="3"/>
  <c r="D72" i="3"/>
  <c r="D73" i="3" s="1"/>
  <c r="D63" i="43"/>
  <c r="D71" i="43"/>
  <c r="I99" i="18"/>
  <c r="I100" i="18" s="1"/>
  <c r="D63" i="18"/>
  <c r="D77" i="50" l="1"/>
  <c r="D166" i="50" s="1"/>
  <c r="D48" i="50"/>
  <c r="D64" i="50" s="1"/>
  <c r="D66" i="50" s="1"/>
  <c r="D165" i="50" s="1"/>
  <c r="D76" i="48"/>
  <c r="D76" i="47"/>
  <c r="D164" i="48"/>
  <c r="D72" i="48"/>
  <c r="D73" i="48" s="1"/>
  <c r="D48" i="49"/>
  <c r="D64" i="49" s="1"/>
  <c r="D66" i="49" s="1"/>
  <c r="D77" i="49"/>
  <c r="D40" i="47"/>
  <c r="D41" i="47"/>
  <c r="D42" i="47"/>
  <c r="D43" i="47"/>
  <c r="D44" i="47"/>
  <c r="D45" i="47"/>
  <c r="D46" i="47"/>
  <c r="D47" i="47"/>
  <c r="D71" i="47"/>
  <c r="I99" i="47"/>
  <c r="I100" i="47" s="1"/>
  <c r="D63" i="47"/>
  <c r="D48" i="48"/>
  <c r="D64" i="48" s="1"/>
  <c r="D66" i="48" s="1"/>
  <c r="D164" i="21"/>
  <c r="D72" i="21"/>
  <c r="D73" i="21" s="1"/>
  <c r="D78" i="21"/>
  <c r="D74" i="21"/>
  <c r="D75" i="21" s="1"/>
  <c r="C82" i="21"/>
  <c r="D40" i="21"/>
  <c r="D71" i="29"/>
  <c r="D63" i="29"/>
  <c r="D42" i="29"/>
  <c r="D43" i="29"/>
  <c r="D44" i="29"/>
  <c r="D46" i="29"/>
  <c r="D45" i="29"/>
  <c r="D47" i="29"/>
  <c r="D40" i="29"/>
  <c r="D47" i="30"/>
  <c r="D47" i="21"/>
  <c r="D47" i="45"/>
  <c r="D47" i="26"/>
  <c r="D47" i="7"/>
  <c r="D47" i="41"/>
  <c r="D47" i="3"/>
  <c r="D46" i="30"/>
  <c r="D46" i="21"/>
  <c r="D46" i="45"/>
  <c r="D46" i="26"/>
  <c r="D46" i="7"/>
  <c r="D46" i="41"/>
  <c r="D46" i="3"/>
  <c r="D45" i="30"/>
  <c r="D45" i="21"/>
  <c r="D45" i="45"/>
  <c r="D45" i="26"/>
  <c r="D45" i="7"/>
  <c r="D45" i="41"/>
  <c r="D45" i="3"/>
  <c r="D44" i="30"/>
  <c r="D44" i="21"/>
  <c r="D44" i="45"/>
  <c r="D44" i="26"/>
  <c r="D44" i="7"/>
  <c r="D44" i="41"/>
  <c r="D44" i="3"/>
  <c r="D43" i="30"/>
  <c r="D43" i="21"/>
  <c r="D43" i="45"/>
  <c r="D43" i="26"/>
  <c r="D43" i="7"/>
  <c r="D43" i="41"/>
  <c r="D43" i="3"/>
  <c r="D42" i="30"/>
  <c r="D42" i="21"/>
  <c r="D42" i="45"/>
  <c r="D42" i="26"/>
  <c r="D42" i="7"/>
  <c r="D42" i="41"/>
  <c r="D42" i="3"/>
  <c r="D41" i="30"/>
  <c r="D41" i="21"/>
  <c r="D41" i="45"/>
  <c r="D41" i="26"/>
  <c r="D41" i="7"/>
  <c r="D41" i="41"/>
  <c r="D41" i="3"/>
  <c r="C82" i="46"/>
  <c r="C82" i="20"/>
  <c r="D76" i="45"/>
  <c r="C82" i="22"/>
  <c r="D76" i="29"/>
  <c r="D74" i="22"/>
  <c r="D75" i="22" s="1"/>
  <c r="D48" i="8"/>
  <c r="D64" i="8" s="1"/>
  <c r="D66" i="8" s="1"/>
  <c r="C83" i="8" s="1"/>
  <c r="D76" i="30"/>
  <c r="D74" i="46"/>
  <c r="D75" i="46" s="1"/>
  <c r="D164" i="22"/>
  <c r="D74" i="20"/>
  <c r="D75" i="20" s="1"/>
  <c r="D76" i="8"/>
  <c r="D77" i="8" s="1"/>
  <c r="C85" i="8" s="1"/>
  <c r="D164" i="20"/>
  <c r="D164" i="46"/>
  <c r="D76" i="3"/>
  <c r="D76" i="10"/>
  <c r="D77" i="10" s="1"/>
  <c r="D76" i="7"/>
  <c r="D76" i="26"/>
  <c r="D63" i="45"/>
  <c r="D71" i="45"/>
  <c r="D76" i="41"/>
  <c r="D48" i="10"/>
  <c r="D64" i="10" s="1"/>
  <c r="D66" i="10" s="1"/>
  <c r="D76" i="43"/>
  <c r="D77" i="43" s="1"/>
  <c r="D48" i="43"/>
  <c r="D64" i="43" s="1"/>
  <c r="D66" i="43" s="1"/>
  <c r="D63" i="26"/>
  <c r="D71" i="26"/>
  <c r="D72" i="28"/>
  <c r="D73" i="28" s="1"/>
  <c r="D78" i="28"/>
  <c r="D76" i="28" s="1"/>
  <c r="D34" i="28"/>
  <c r="D35" i="28" s="1"/>
  <c r="D76" i="18"/>
  <c r="D77" i="18" s="1"/>
  <c r="D48" i="18"/>
  <c r="D64" i="18" s="1"/>
  <c r="D66" i="18" s="1"/>
  <c r="D71" i="7"/>
  <c r="D63" i="7"/>
  <c r="D72" i="37"/>
  <c r="D73" i="37" s="1"/>
  <c r="D34" i="37"/>
  <c r="D35" i="37" s="1"/>
  <c r="D78" i="37"/>
  <c r="D76" i="37" s="1"/>
  <c r="D74" i="31"/>
  <c r="D75" i="31" s="1"/>
  <c r="D164" i="31"/>
  <c r="C82" i="31"/>
  <c r="D71" i="30"/>
  <c r="D63" i="30"/>
  <c r="I99" i="30"/>
  <c r="I100" i="30" s="1"/>
  <c r="D78" i="22"/>
  <c r="D34" i="22"/>
  <c r="D35" i="22" s="1"/>
  <c r="I99" i="22" s="1"/>
  <c r="I100" i="22" s="1"/>
  <c r="D72" i="22"/>
  <c r="D73" i="22" s="1"/>
  <c r="D72" i="42"/>
  <c r="D73" i="42" s="1"/>
  <c r="D78" i="42"/>
  <c r="D76" i="42" s="1"/>
  <c r="D34" i="42"/>
  <c r="D35" i="42" s="1"/>
  <c r="D71" i="41"/>
  <c r="D63" i="41"/>
  <c r="D34" i="39"/>
  <c r="D35" i="39" s="1"/>
  <c r="D72" i="39"/>
  <c r="D73" i="39" s="1"/>
  <c r="D78" i="39"/>
  <c r="D76" i="39" s="1"/>
  <c r="D71" i="21"/>
  <c r="I99" i="21"/>
  <c r="I100" i="21" s="1"/>
  <c r="D63" i="21"/>
  <c r="D34" i="40"/>
  <c r="D35" i="40" s="1"/>
  <c r="D72" i="40"/>
  <c r="D73" i="40" s="1"/>
  <c r="D78" i="40"/>
  <c r="D76" i="40" s="1"/>
  <c r="D72" i="38"/>
  <c r="D73" i="38" s="1"/>
  <c r="D78" i="38"/>
  <c r="D76" i="38" s="1"/>
  <c r="D34" i="38"/>
  <c r="D35" i="38" s="1"/>
  <c r="D48" i="27"/>
  <c r="D64" i="27" s="1"/>
  <c r="D66" i="27" s="1"/>
  <c r="D76" i="27"/>
  <c r="D76" i="11"/>
  <c r="D77" i="11" s="1"/>
  <c r="D73" i="27"/>
  <c r="D34" i="33"/>
  <c r="D35" i="33" s="1"/>
  <c r="D78" i="33"/>
  <c r="D76" i="33" s="1"/>
  <c r="D48" i="11"/>
  <c r="D64" i="11" s="1"/>
  <c r="D66" i="11" s="1"/>
  <c r="D76" i="19"/>
  <c r="D77" i="19" s="1"/>
  <c r="D48" i="19"/>
  <c r="D64" i="19" s="1"/>
  <c r="D66" i="19" s="1"/>
  <c r="D78" i="46"/>
  <c r="D72" i="46"/>
  <c r="D73" i="46" s="1"/>
  <c r="D63" i="3"/>
  <c r="D71" i="3"/>
  <c r="D34" i="46"/>
  <c r="D35" i="46" s="1"/>
  <c r="D40" i="46" s="1"/>
  <c r="D72" i="20"/>
  <c r="D73" i="20" s="1"/>
  <c r="D34" i="20"/>
  <c r="D35" i="20" s="1"/>
  <c r="D71" i="20" s="1"/>
  <c r="D78" i="20"/>
  <c r="C85" i="50" l="1"/>
  <c r="C99" i="50"/>
  <c r="C83" i="50"/>
  <c r="D77" i="47"/>
  <c r="C85" i="47" s="1"/>
  <c r="D77" i="48"/>
  <c r="D106" i="49"/>
  <c r="D107" i="49" s="1"/>
  <c r="D113" i="49" s="1"/>
  <c r="D165" i="49"/>
  <c r="C83" i="49"/>
  <c r="D166" i="49"/>
  <c r="C99" i="49"/>
  <c r="C85" i="49"/>
  <c r="D48" i="47"/>
  <c r="D64" i="47" s="1"/>
  <c r="D66" i="47" s="1"/>
  <c r="C83" i="48"/>
  <c r="D165" i="48"/>
  <c r="D76" i="21"/>
  <c r="D77" i="21" s="1"/>
  <c r="C85" i="21" s="1"/>
  <c r="C85" i="18"/>
  <c r="D77" i="29"/>
  <c r="D166" i="29" s="1"/>
  <c r="D48" i="29"/>
  <c r="D64" i="29" s="1"/>
  <c r="D66" i="29" s="1"/>
  <c r="C83" i="29" s="1"/>
  <c r="D47" i="46"/>
  <c r="D47" i="20"/>
  <c r="D46" i="37"/>
  <c r="D47" i="37"/>
  <c r="D47" i="22"/>
  <c r="D46" i="42"/>
  <c r="D47" i="42"/>
  <c r="D46" i="28"/>
  <c r="D47" i="28"/>
  <c r="D46" i="33"/>
  <c r="D47" i="33"/>
  <c r="D46" i="40"/>
  <c r="D47" i="40"/>
  <c r="D46" i="39"/>
  <c r="D47" i="39"/>
  <c r="D46" i="38"/>
  <c r="D47" i="38"/>
  <c r="D46" i="46"/>
  <c r="D46" i="20"/>
  <c r="D46" i="22"/>
  <c r="D45" i="46"/>
  <c r="D45" i="20"/>
  <c r="D45" i="22"/>
  <c r="D44" i="37"/>
  <c r="D45" i="37"/>
  <c r="D44" i="42"/>
  <c r="D45" i="42"/>
  <c r="D44" i="28"/>
  <c r="D45" i="28"/>
  <c r="D44" i="33"/>
  <c r="D45" i="33"/>
  <c r="D44" i="40"/>
  <c r="D45" i="40"/>
  <c r="D44" i="39"/>
  <c r="D45" i="39"/>
  <c r="D44" i="38"/>
  <c r="D45" i="38"/>
  <c r="D44" i="46"/>
  <c r="D44" i="20"/>
  <c r="D44" i="22"/>
  <c r="D48" i="3"/>
  <c r="D64" i="3" s="1"/>
  <c r="D66" i="3" s="1"/>
  <c r="D43" i="46"/>
  <c r="D43" i="20"/>
  <c r="D48" i="30"/>
  <c r="D64" i="30" s="1"/>
  <c r="D66" i="30" s="1"/>
  <c r="D42" i="37"/>
  <c r="D43" i="37"/>
  <c r="D48" i="21"/>
  <c r="D64" i="21" s="1"/>
  <c r="D66" i="21" s="1"/>
  <c r="D43" i="22"/>
  <c r="D42" i="42"/>
  <c r="D43" i="42"/>
  <c r="D42" i="28"/>
  <c r="D43" i="28"/>
  <c r="D48" i="26"/>
  <c r="D64" i="26" s="1"/>
  <c r="D66" i="26" s="1"/>
  <c r="D42" i="33"/>
  <c r="D43" i="33"/>
  <c r="D42" i="40"/>
  <c r="D43" i="40"/>
  <c r="D42" i="39"/>
  <c r="D43" i="39"/>
  <c r="D48" i="7"/>
  <c r="D64" i="7" s="1"/>
  <c r="D66" i="7" s="1"/>
  <c r="D42" i="38"/>
  <c r="D43" i="38"/>
  <c r="D48" i="45"/>
  <c r="D64" i="45" s="1"/>
  <c r="D66" i="45" s="1"/>
  <c r="D42" i="46"/>
  <c r="D48" i="41"/>
  <c r="D64" i="41" s="1"/>
  <c r="D66" i="41" s="1"/>
  <c r="D42" i="20"/>
  <c r="D42" i="22"/>
  <c r="D41" i="46"/>
  <c r="D77" i="45"/>
  <c r="C85" i="45" s="1"/>
  <c r="D41" i="20"/>
  <c r="D40" i="37"/>
  <c r="D41" i="37"/>
  <c r="D41" i="22"/>
  <c r="D40" i="42"/>
  <c r="D41" i="42"/>
  <c r="D40" i="28"/>
  <c r="D41" i="28"/>
  <c r="D40" i="33"/>
  <c r="D41" i="33"/>
  <c r="D40" i="40"/>
  <c r="D41" i="40"/>
  <c r="D40" i="39"/>
  <c r="D41" i="39"/>
  <c r="D40" i="38"/>
  <c r="D41" i="38"/>
  <c r="D40" i="20"/>
  <c r="D40" i="22"/>
  <c r="D77" i="3"/>
  <c r="C99" i="3" s="1"/>
  <c r="D76" i="20"/>
  <c r="D77" i="20" s="1"/>
  <c r="C99" i="20" s="1"/>
  <c r="D165" i="8"/>
  <c r="D76" i="22"/>
  <c r="D76" i="46"/>
  <c r="D77" i="30"/>
  <c r="D166" i="30" s="1"/>
  <c r="C99" i="8"/>
  <c r="D166" i="8"/>
  <c r="D77" i="26"/>
  <c r="C85" i="26" s="1"/>
  <c r="D77" i="7"/>
  <c r="C85" i="7" s="1"/>
  <c r="D77" i="41"/>
  <c r="D71" i="28"/>
  <c r="D77" i="28" s="1"/>
  <c r="D63" i="28"/>
  <c r="D77" i="27"/>
  <c r="D78" i="31"/>
  <c r="D76" i="31" s="1"/>
  <c r="D72" i="31"/>
  <c r="D73" i="31" s="1"/>
  <c r="D63" i="37"/>
  <c r="D71" i="37"/>
  <c r="D77" i="37" s="1"/>
  <c r="D71" i="39"/>
  <c r="D77" i="39" s="1"/>
  <c r="D63" i="39"/>
  <c r="D71" i="22"/>
  <c r="D63" i="22"/>
  <c r="D71" i="42"/>
  <c r="D77" i="42" s="1"/>
  <c r="D63" i="42"/>
  <c r="C83" i="10"/>
  <c r="D165" i="10"/>
  <c r="D34" i="31"/>
  <c r="D35" i="31" s="1"/>
  <c r="D47" i="31" s="1"/>
  <c r="C85" i="10"/>
  <c r="D166" i="10"/>
  <c r="C99" i="10"/>
  <c r="D71" i="40"/>
  <c r="D77" i="40" s="1"/>
  <c r="D63" i="40"/>
  <c r="D71" i="38"/>
  <c r="D77" i="38" s="1"/>
  <c r="D63" i="38"/>
  <c r="D165" i="27"/>
  <c r="C83" i="27"/>
  <c r="C99" i="11"/>
  <c r="D166" i="11"/>
  <c r="C85" i="11"/>
  <c r="D71" i="33"/>
  <c r="D77" i="33" s="1"/>
  <c r="C99" i="33" s="1"/>
  <c r="D63" i="33"/>
  <c r="C83" i="19"/>
  <c r="D165" i="19"/>
  <c r="C83" i="11"/>
  <c r="D165" i="11"/>
  <c r="D166" i="19"/>
  <c r="C85" i="19"/>
  <c r="C99" i="19"/>
  <c r="I99" i="46"/>
  <c r="I100" i="46" s="1"/>
  <c r="D71" i="46"/>
  <c r="D63" i="46"/>
  <c r="C85" i="43"/>
  <c r="D166" i="43"/>
  <c r="C99" i="43"/>
  <c r="C88" i="8"/>
  <c r="D89" i="8" s="1"/>
  <c r="D90" i="8" s="1"/>
  <c r="D165" i="43"/>
  <c r="C83" i="43"/>
  <c r="I99" i="20"/>
  <c r="I100" i="20" s="1"/>
  <c r="D166" i="18"/>
  <c r="C99" i="18"/>
  <c r="D63" i="20"/>
  <c r="D106" i="18"/>
  <c r="D107" i="18" s="1"/>
  <c r="D113" i="18" s="1"/>
  <c r="C83" i="18"/>
  <c r="D165" i="18"/>
  <c r="C88" i="50" l="1"/>
  <c r="D89" i="50" s="1"/>
  <c r="D90" i="50" s="1"/>
  <c r="D99" i="50" s="1"/>
  <c r="D166" i="47"/>
  <c r="C99" i="47"/>
  <c r="C99" i="48"/>
  <c r="C85" i="48"/>
  <c r="C88" i="48" s="1"/>
  <c r="D89" i="48" s="1"/>
  <c r="D90" i="48" s="1"/>
  <c r="D166" i="48"/>
  <c r="C88" i="49"/>
  <c r="D89" i="49" s="1"/>
  <c r="D90" i="49" s="1"/>
  <c r="D95" i="49" s="1"/>
  <c r="C83" i="47"/>
  <c r="C88" i="47" s="1"/>
  <c r="D89" i="47" s="1"/>
  <c r="D90" i="47" s="1"/>
  <c r="D165" i="47"/>
  <c r="C88" i="18"/>
  <c r="C85" i="29"/>
  <c r="C88" i="29" s="1"/>
  <c r="D89" i="29" s="1"/>
  <c r="D90" i="29" s="1"/>
  <c r="C99" i="29"/>
  <c r="D165" i="29"/>
  <c r="D45" i="31"/>
  <c r="D46" i="31"/>
  <c r="D43" i="31"/>
  <c r="D44" i="31"/>
  <c r="D41" i="31"/>
  <c r="D42" i="31"/>
  <c r="D48" i="46"/>
  <c r="D64" i="46" s="1"/>
  <c r="D66" i="46" s="1"/>
  <c r="D48" i="20"/>
  <c r="D64" i="20" s="1"/>
  <c r="D66" i="20" s="1"/>
  <c r="D165" i="20" s="1"/>
  <c r="C99" i="45"/>
  <c r="D166" i="45"/>
  <c r="D48" i="22"/>
  <c r="D64" i="22" s="1"/>
  <c r="D66" i="22" s="1"/>
  <c r="D48" i="37"/>
  <c r="D64" i="37" s="1"/>
  <c r="D66" i="37" s="1"/>
  <c r="D77" i="22"/>
  <c r="D166" i="22" s="1"/>
  <c r="D48" i="40"/>
  <c r="D64" i="40" s="1"/>
  <c r="D66" i="40" s="1"/>
  <c r="D48" i="28"/>
  <c r="D64" i="28" s="1"/>
  <c r="D66" i="28" s="1"/>
  <c r="D48" i="33"/>
  <c r="D64" i="33" s="1"/>
  <c r="D66" i="33" s="1"/>
  <c r="D48" i="42"/>
  <c r="D64" i="42" s="1"/>
  <c r="D66" i="42" s="1"/>
  <c r="D48" i="39"/>
  <c r="D64" i="39" s="1"/>
  <c r="D66" i="39" s="1"/>
  <c r="D48" i="38"/>
  <c r="D64" i="38" s="1"/>
  <c r="D66" i="38" s="1"/>
  <c r="C83" i="38" s="1"/>
  <c r="D71" i="31"/>
  <c r="D77" i="31" s="1"/>
  <c r="D40" i="31"/>
  <c r="C85" i="3"/>
  <c r="D166" i="3"/>
  <c r="D77" i="46"/>
  <c r="C85" i="46" s="1"/>
  <c r="C85" i="30"/>
  <c r="C99" i="30"/>
  <c r="C99" i="26"/>
  <c r="D166" i="26"/>
  <c r="C99" i="7"/>
  <c r="D166" i="7"/>
  <c r="C83" i="45"/>
  <c r="C88" i="45" s="1"/>
  <c r="D89" i="45" s="1"/>
  <c r="D165" i="45"/>
  <c r="D165" i="26"/>
  <c r="C83" i="26"/>
  <c r="C88" i="26" s="1"/>
  <c r="D89" i="26" s="1"/>
  <c r="D90" i="26" s="1"/>
  <c r="C99" i="41"/>
  <c r="C85" i="41"/>
  <c r="D166" i="41"/>
  <c r="C99" i="21"/>
  <c r="D166" i="21"/>
  <c r="C99" i="28"/>
  <c r="D166" i="28"/>
  <c r="C85" i="28"/>
  <c r="C85" i="27"/>
  <c r="C88" i="27" s="1"/>
  <c r="D89" i="27" s="1"/>
  <c r="C99" i="27"/>
  <c r="D166" i="27"/>
  <c r="D165" i="30"/>
  <c r="C83" i="30"/>
  <c r="D165" i="41"/>
  <c r="C83" i="41"/>
  <c r="C83" i="7"/>
  <c r="C88" i="7" s="1"/>
  <c r="D89" i="7" s="1"/>
  <c r="D90" i="7" s="1"/>
  <c r="D165" i="7"/>
  <c r="C88" i="10"/>
  <c r="D89" i="10" s="1"/>
  <c r="D90" i="10" s="1"/>
  <c r="C99" i="37"/>
  <c r="D166" i="37"/>
  <c r="C85" i="37"/>
  <c r="C99" i="42"/>
  <c r="C85" i="42"/>
  <c r="D166" i="42"/>
  <c r="D63" i="31"/>
  <c r="I99" i="31"/>
  <c r="I100" i="31" s="1"/>
  <c r="C88" i="11"/>
  <c r="D89" i="11" s="1"/>
  <c r="D90" i="11" s="1"/>
  <c r="C83" i="21"/>
  <c r="C88" i="21" s="1"/>
  <c r="D89" i="21" s="1"/>
  <c r="D90" i="21" s="1"/>
  <c r="D165" i="21"/>
  <c r="C99" i="39"/>
  <c r="D166" i="39"/>
  <c r="C85" i="39"/>
  <c r="C99" i="40"/>
  <c r="C85" i="40"/>
  <c r="D166" i="40"/>
  <c r="D166" i="38"/>
  <c r="C85" i="38"/>
  <c r="C99" i="38"/>
  <c r="D166" i="33"/>
  <c r="C85" i="33"/>
  <c r="C88" i="19"/>
  <c r="D89" i="19" s="1"/>
  <c r="D90" i="19" s="1"/>
  <c r="D165" i="3"/>
  <c r="C83" i="3"/>
  <c r="C88" i="43"/>
  <c r="D89" i="43" s="1"/>
  <c r="D90" i="43" s="1"/>
  <c r="D97" i="8"/>
  <c r="D96" i="8"/>
  <c r="D99" i="8"/>
  <c r="D100" i="8"/>
  <c r="D95" i="8"/>
  <c r="D98" i="8"/>
  <c r="C85" i="20"/>
  <c r="D166" i="20"/>
  <c r="D100" i="50" l="1"/>
  <c r="D95" i="50"/>
  <c r="D97" i="50"/>
  <c r="D96" i="50"/>
  <c r="D98" i="50"/>
  <c r="D98" i="49"/>
  <c r="D97" i="48"/>
  <c r="D95" i="48"/>
  <c r="D98" i="48"/>
  <c r="D100" i="48"/>
  <c r="D96" i="48"/>
  <c r="D99" i="48"/>
  <c r="D99" i="49"/>
  <c r="D100" i="49"/>
  <c r="D96" i="49"/>
  <c r="D97" i="49"/>
  <c r="D96" i="47"/>
  <c r="D100" i="47"/>
  <c r="D97" i="47"/>
  <c r="D99" i="47"/>
  <c r="D98" i="47"/>
  <c r="D95" i="47"/>
  <c r="D90" i="45"/>
  <c r="D96" i="45" s="1"/>
  <c r="D90" i="27"/>
  <c r="D98" i="27" s="1"/>
  <c r="D89" i="18"/>
  <c r="D90" i="18" s="1"/>
  <c r="D48" i="31"/>
  <c r="D64" i="31" s="1"/>
  <c r="D66" i="31" s="1"/>
  <c r="C99" i="22"/>
  <c r="C85" i="22"/>
  <c r="C88" i="3"/>
  <c r="D89" i="3" s="1"/>
  <c r="C99" i="46"/>
  <c r="D166" i="46"/>
  <c r="C88" i="30"/>
  <c r="D89" i="30" s="1"/>
  <c r="D165" i="38"/>
  <c r="D99" i="26"/>
  <c r="D98" i="26"/>
  <c r="D97" i="26"/>
  <c r="D96" i="26"/>
  <c r="D95" i="26"/>
  <c r="D100" i="26"/>
  <c r="D165" i="28"/>
  <c r="C83" i="28"/>
  <c r="C88" i="28" s="1"/>
  <c r="D89" i="28" s="1"/>
  <c r="D90" i="28" s="1"/>
  <c r="C88" i="41"/>
  <c r="D89" i="41" s="1"/>
  <c r="D90" i="41" s="1"/>
  <c r="D97" i="29"/>
  <c r="D96" i="29"/>
  <c r="D95" i="29"/>
  <c r="C99" i="31"/>
  <c r="D166" i="31"/>
  <c r="C85" i="31"/>
  <c r="D98" i="29"/>
  <c r="D100" i="29"/>
  <c r="D99" i="29"/>
  <c r="C83" i="37"/>
  <c r="C88" i="37" s="1"/>
  <c r="D89" i="37" s="1"/>
  <c r="D90" i="37" s="1"/>
  <c r="D165" i="37"/>
  <c r="C83" i="39"/>
  <c r="C88" i="39" s="1"/>
  <c r="D89" i="39" s="1"/>
  <c r="D90" i="39" s="1"/>
  <c r="D165" i="39"/>
  <c r="C83" i="42"/>
  <c r="C88" i="42" s="1"/>
  <c r="D89" i="42" s="1"/>
  <c r="D90" i="42" s="1"/>
  <c r="D165" i="42"/>
  <c r="D165" i="22"/>
  <c r="C83" i="22"/>
  <c r="D97" i="10"/>
  <c r="D98" i="10"/>
  <c r="D100" i="10"/>
  <c r="D96" i="10"/>
  <c r="D99" i="10"/>
  <c r="D95" i="10"/>
  <c r="D96" i="7"/>
  <c r="D100" i="7"/>
  <c r="D95" i="7"/>
  <c r="D99" i="7"/>
  <c r="D98" i="7"/>
  <c r="D97" i="7"/>
  <c r="D100" i="11"/>
  <c r="D95" i="11"/>
  <c r="D96" i="11"/>
  <c r="D98" i="11"/>
  <c r="D97" i="11"/>
  <c r="D99" i="11"/>
  <c r="C83" i="33"/>
  <c r="C88" i="33" s="1"/>
  <c r="D89" i="33" s="1"/>
  <c r="D90" i="33" s="1"/>
  <c r="D165" i="33"/>
  <c r="C88" i="38"/>
  <c r="D89" i="38" s="1"/>
  <c r="D90" i="38" s="1"/>
  <c r="C83" i="40"/>
  <c r="C88" i="40" s="1"/>
  <c r="D89" i="40" s="1"/>
  <c r="D90" i="40" s="1"/>
  <c r="D165" i="40"/>
  <c r="D99" i="21"/>
  <c r="D100" i="21"/>
  <c r="D97" i="21"/>
  <c r="D95" i="21"/>
  <c r="D96" i="21"/>
  <c r="D98" i="21"/>
  <c r="D96" i="19"/>
  <c r="D100" i="19"/>
  <c r="D95" i="19"/>
  <c r="D99" i="19"/>
  <c r="D98" i="19"/>
  <c r="D97" i="19"/>
  <c r="C83" i="46"/>
  <c r="C88" i="46" s="1"/>
  <c r="D89" i="46" s="1"/>
  <c r="D90" i="46" s="1"/>
  <c r="D165" i="46"/>
  <c r="D98" i="43"/>
  <c r="D95" i="43"/>
  <c r="D97" i="43"/>
  <c r="D100" i="43"/>
  <c r="D96" i="43"/>
  <c r="D99" i="43"/>
  <c r="D101" i="8"/>
  <c r="D112" i="8" s="1"/>
  <c r="D114" i="8" s="1"/>
  <c r="D167" i="8" s="1"/>
  <c r="D169" i="8" s="1"/>
  <c r="C83" i="20"/>
  <c r="C88" i="20" s="1"/>
  <c r="D89" i="20" s="1"/>
  <c r="D101" i="50" l="1"/>
  <c r="D112" i="50" s="1"/>
  <c r="D114" i="50" s="1"/>
  <c r="D167" i="50" s="1"/>
  <c r="D169" i="50" s="1"/>
  <c r="D101" i="48"/>
  <c r="D112" i="48" s="1"/>
  <c r="D114" i="48" s="1"/>
  <c r="D167" i="48" s="1"/>
  <c r="D169" i="48" s="1"/>
  <c r="D101" i="49"/>
  <c r="D112" i="49" s="1"/>
  <c r="D114" i="49" s="1"/>
  <c r="D167" i="49" s="1"/>
  <c r="D169" i="49" s="1"/>
  <c r="D101" i="47"/>
  <c r="D112" i="47" s="1"/>
  <c r="D114" i="47" s="1"/>
  <c r="D167" i="47" s="1"/>
  <c r="D169" i="47" s="1"/>
  <c r="D152" i="8"/>
  <c r="D153" i="8" s="1"/>
  <c r="D90" i="30"/>
  <c r="D99" i="30" s="1"/>
  <c r="D97" i="27"/>
  <c r="D90" i="20"/>
  <c r="D100" i="20" s="1"/>
  <c r="D95" i="45"/>
  <c r="D98" i="45"/>
  <c r="D100" i="45"/>
  <c r="D99" i="45"/>
  <c r="D97" i="45"/>
  <c r="D100" i="27"/>
  <c r="D95" i="27"/>
  <c r="D96" i="27"/>
  <c r="D99" i="27"/>
  <c r="D90" i="3"/>
  <c r="D98" i="3" s="1"/>
  <c r="D100" i="18"/>
  <c r="D95" i="18"/>
  <c r="D96" i="18"/>
  <c r="D99" i="18"/>
  <c r="C88" i="22"/>
  <c r="D89" i="22" s="1"/>
  <c r="D101" i="26"/>
  <c r="D112" i="26" s="1"/>
  <c r="D114" i="26" s="1"/>
  <c r="D167" i="26" s="1"/>
  <c r="D169" i="26" s="1"/>
  <c r="D100" i="41"/>
  <c r="D98" i="41"/>
  <c r="D97" i="41"/>
  <c r="D99" i="41"/>
  <c r="D96" i="41"/>
  <c r="D95" i="41"/>
  <c r="D100" i="28"/>
  <c r="D97" i="28"/>
  <c r="D96" i="28"/>
  <c r="D99" i="28"/>
  <c r="D95" i="28"/>
  <c r="D98" i="28"/>
  <c r="D101" i="29"/>
  <c r="D112" i="29" s="1"/>
  <c r="D114" i="29" s="1"/>
  <c r="D167" i="29" s="1"/>
  <c r="D169" i="29" s="1"/>
  <c r="C83" i="31"/>
  <c r="C88" i="31" s="1"/>
  <c r="D89" i="31" s="1"/>
  <c r="D90" i="31" s="1"/>
  <c r="D165" i="31"/>
  <c r="D101" i="10"/>
  <c r="D112" i="10" s="1"/>
  <c r="D114" i="10" s="1"/>
  <c r="D167" i="10" s="1"/>
  <c r="D169" i="10" s="1"/>
  <c r="D101" i="11"/>
  <c r="D112" i="11" s="1"/>
  <c r="D114" i="11" s="1"/>
  <c r="D167" i="11" s="1"/>
  <c r="D169" i="11" s="1"/>
  <c r="D100" i="37"/>
  <c r="D95" i="37"/>
  <c r="D98" i="37"/>
  <c r="D97" i="37"/>
  <c r="D96" i="37"/>
  <c r="D99" i="37"/>
  <c r="D101" i="7"/>
  <c r="D112" i="7" s="1"/>
  <c r="D114" i="7" s="1"/>
  <c r="D167" i="7" s="1"/>
  <c r="D169" i="7" s="1"/>
  <c r="D99" i="42"/>
  <c r="D96" i="42"/>
  <c r="D100" i="42"/>
  <c r="D97" i="42"/>
  <c r="D95" i="42"/>
  <c r="D98" i="42"/>
  <c r="D97" i="39"/>
  <c r="D100" i="39"/>
  <c r="D96" i="39"/>
  <c r="D95" i="39"/>
  <c r="D98" i="39"/>
  <c r="D99" i="39"/>
  <c r="D101" i="21"/>
  <c r="D101" i="19"/>
  <c r="D112" i="19" s="1"/>
  <c r="D114" i="19" s="1"/>
  <c r="D167" i="19" s="1"/>
  <c r="D169" i="19" s="1"/>
  <c r="D99" i="38"/>
  <c r="D100" i="38"/>
  <c r="D96" i="38"/>
  <c r="D95" i="38"/>
  <c r="D98" i="38"/>
  <c r="D97" i="38"/>
  <c r="D99" i="33"/>
  <c r="D95" i="33"/>
  <c r="D96" i="33"/>
  <c r="D97" i="33"/>
  <c r="D98" i="33"/>
  <c r="D100" i="33"/>
  <c r="D96" i="40"/>
  <c r="D95" i="40"/>
  <c r="D100" i="40"/>
  <c r="D98" i="40"/>
  <c r="D97" i="40"/>
  <c r="D99" i="40"/>
  <c r="D99" i="46"/>
  <c r="D100" i="46"/>
  <c r="D96" i="46"/>
  <c r="D95" i="46"/>
  <c r="D98" i="46"/>
  <c r="D97" i="46"/>
  <c r="D101" i="43"/>
  <c r="D112" i="43" s="1"/>
  <c r="D114" i="43" s="1"/>
  <c r="D167" i="43" s="1"/>
  <c r="D169" i="43" s="1"/>
  <c r="H8" i="16"/>
  <c r="T42" i="16"/>
  <c r="M25" i="16"/>
  <c r="F17" i="16"/>
  <c r="X38" i="16"/>
  <c r="Q20" i="16"/>
  <c r="K17" i="16"/>
  <c r="N29" i="16"/>
  <c r="U33" i="16"/>
  <c r="V47" i="16"/>
  <c r="H9" i="16"/>
  <c r="Z6" i="16"/>
  <c r="F21" i="16"/>
  <c r="X34" i="16"/>
  <c r="N11" i="16"/>
  <c r="X50" i="16"/>
  <c r="AB12" i="16"/>
  <c r="I53" i="16"/>
  <c r="V35" i="16"/>
  <c r="O22" i="16"/>
  <c r="G21" i="16"/>
  <c r="I46" i="16"/>
  <c r="D35" i="16"/>
  <c r="M26" i="16"/>
  <c r="W6" i="16"/>
  <c r="X29" i="16"/>
  <c r="Z16" i="16"/>
  <c r="R43" i="16"/>
  <c r="R47" i="16"/>
  <c r="P32" i="16"/>
  <c r="G52" i="16"/>
  <c r="J45" i="16"/>
  <c r="L47" i="16"/>
  <c r="X36" i="16"/>
  <c r="AA23" i="16"/>
  <c r="H45" i="16"/>
  <c r="D11" i="16"/>
  <c r="G35" i="16"/>
  <c r="E15" i="16"/>
  <c r="T21" i="16"/>
  <c r="M6" i="16"/>
  <c r="W50" i="16"/>
  <c r="S14" i="16"/>
  <c r="N54" i="16"/>
  <c r="E49" i="16"/>
  <c r="F35" i="16"/>
  <c r="O26" i="16"/>
  <c r="AA29" i="16"/>
  <c r="E18" i="16"/>
  <c r="S19" i="16"/>
  <c r="Z37" i="16"/>
  <c r="G33" i="16"/>
  <c r="P42" i="16"/>
  <c r="F20" i="16"/>
  <c r="W30" i="16"/>
  <c r="F38" i="16"/>
  <c r="F34" i="16"/>
  <c r="Y50" i="16"/>
  <c r="M51" i="16"/>
  <c r="X44" i="16"/>
  <c r="U29" i="16"/>
  <c r="M39" i="16"/>
  <c r="T50" i="16"/>
  <c r="K22" i="16"/>
  <c r="S45" i="16"/>
  <c r="W26" i="16"/>
  <c r="P16" i="16"/>
  <c r="K5" i="16"/>
  <c r="I25" i="16"/>
  <c r="N45" i="16"/>
  <c r="Y40" i="16"/>
  <c r="K51" i="16"/>
  <c r="N51" i="16"/>
  <c r="F28" i="16"/>
  <c r="H13" i="16"/>
  <c r="S17" i="16"/>
  <c r="G38" i="16"/>
  <c r="T9" i="16"/>
  <c r="I16" i="16"/>
  <c r="I34" i="16"/>
  <c r="J7" i="16"/>
  <c r="L23" i="16"/>
  <c r="E11" i="16"/>
  <c r="E29" i="16"/>
  <c r="L37" i="16"/>
  <c r="W14" i="16"/>
  <c r="C11" i="24"/>
  <c r="F40" i="16"/>
  <c r="S51" i="16"/>
  <c r="L49" i="16"/>
  <c r="Z23" i="16"/>
  <c r="F31" i="16"/>
  <c r="U26" i="16"/>
  <c r="I31" i="16"/>
  <c r="M12" i="16"/>
  <c r="V26" i="16"/>
  <c r="Q29" i="16"/>
  <c r="S52" i="16"/>
  <c r="Y19" i="16"/>
  <c r="H16" i="16"/>
  <c r="G50" i="16"/>
  <c r="O6" i="16"/>
  <c r="S50" i="16"/>
  <c r="T7" i="16"/>
  <c r="M36" i="16"/>
  <c r="O11" i="16"/>
  <c r="D12" i="16"/>
  <c r="C14" i="24"/>
  <c r="K30" i="16"/>
  <c r="S31" i="16"/>
  <c r="T22" i="16"/>
  <c r="P37" i="16"/>
  <c r="I6" i="16"/>
  <c r="AA30" i="16"/>
  <c r="F24" i="16"/>
  <c r="O23" i="16"/>
  <c r="F32" i="16"/>
  <c r="AB29" i="16"/>
  <c r="P24" i="16"/>
  <c r="P8" i="16"/>
  <c r="R49" i="16"/>
  <c r="N18" i="16"/>
  <c r="AB50" i="16"/>
  <c r="L52" i="16"/>
  <c r="D42" i="16"/>
  <c r="U25" i="16"/>
  <c r="Z53" i="16"/>
  <c r="H35" i="16"/>
  <c r="Y41" i="16"/>
  <c r="N24" i="16"/>
  <c r="G11" i="16"/>
  <c r="K14" i="16"/>
  <c r="S47" i="16"/>
  <c r="I41" i="16"/>
  <c r="E14" i="16"/>
  <c r="O14" i="16"/>
  <c r="T39" i="16"/>
  <c r="H34" i="16"/>
  <c r="S35" i="16"/>
  <c r="U42" i="16"/>
  <c r="F9" i="16"/>
  <c r="U15" i="16"/>
  <c r="N14" i="16"/>
  <c r="T31" i="16"/>
  <c r="W13" i="16"/>
  <c r="AA28" i="16"/>
  <c r="T34" i="16"/>
  <c r="AB26" i="16"/>
  <c r="L41" i="16"/>
  <c r="R5" i="16"/>
  <c r="H6" i="16"/>
  <c r="K10" i="16"/>
  <c r="I40" i="16"/>
  <c r="Z33" i="16"/>
  <c r="J44" i="16"/>
  <c r="V5" i="16"/>
  <c r="U35" i="16"/>
  <c r="Y18" i="16"/>
  <c r="R17" i="16"/>
  <c r="H17" i="16"/>
  <c r="AA52" i="16"/>
  <c r="S36" i="16"/>
  <c r="Y22" i="16"/>
  <c r="I50" i="16"/>
  <c r="R31" i="16"/>
  <c r="L19" i="16"/>
  <c r="L27" i="16"/>
  <c r="L44" i="16"/>
  <c r="S11" i="16"/>
  <c r="V22" i="16"/>
  <c r="AB52" i="16"/>
  <c r="O35" i="16"/>
  <c r="J29" i="16"/>
  <c r="E16" i="16"/>
  <c r="Y23" i="16"/>
  <c r="F16" i="16"/>
  <c r="S26" i="16"/>
  <c r="C10" i="24"/>
  <c r="X5" i="16"/>
  <c r="Y17" i="16"/>
  <c r="S29" i="16"/>
  <c r="E43" i="16"/>
  <c r="K23" i="16"/>
  <c r="T44" i="16"/>
  <c r="C13" i="24"/>
  <c r="O12" i="16"/>
  <c r="F18" i="16"/>
  <c r="X47" i="16"/>
  <c r="I18" i="16"/>
  <c r="X54" i="16"/>
  <c r="U12" i="16"/>
  <c r="AA44" i="16"/>
  <c r="S18" i="16"/>
  <c r="Y49" i="16"/>
  <c r="G44" i="16"/>
  <c r="E30" i="16"/>
  <c r="K12" i="16"/>
  <c r="R22" i="16"/>
  <c r="F46" i="16"/>
  <c r="J35" i="16"/>
  <c r="O7" i="16"/>
  <c r="L6" i="16"/>
  <c r="T16" i="16"/>
  <c r="M22" i="16"/>
  <c r="Z11" i="16"/>
  <c r="P20" i="16"/>
  <c r="V30" i="16"/>
  <c r="N42" i="16"/>
  <c r="J5" i="16"/>
  <c r="H30" i="16"/>
  <c r="Q7" i="16"/>
  <c r="P22" i="16"/>
  <c r="G29" i="16"/>
  <c r="C15" i="24"/>
  <c r="Q35" i="16"/>
  <c r="R8" i="16"/>
  <c r="E10" i="16"/>
  <c r="F12" i="16"/>
  <c r="R23" i="16"/>
  <c r="P28" i="16"/>
  <c r="Q43" i="16"/>
  <c r="U37" i="16"/>
  <c r="Y52" i="16"/>
  <c r="V16" i="16"/>
  <c r="G42" i="16"/>
  <c r="J33" i="16"/>
  <c r="V11" i="16"/>
  <c r="U6" i="16"/>
  <c r="D24" i="16"/>
  <c r="U44" i="16"/>
  <c r="C9" i="24"/>
  <c r="F30" i="16"/>
  <c r="G5" i="16"/>
  <c r="Q41" i="16"/>
  <c r="K33" i="16"/>
  <c r="W11" i="16"/>
  <c r="U9" i="16"/>
  <c r="O53" i="16"/>
  <c r="L40" i="16"/>
  <c r="R18" i="16"/>
  <c r="Z34" i="16"/>
  <c r="J23" i="16"/>
  <c r="T18" i="16"/>
  <c r="I15" i="16"/>
  <c r="R13" i="16"/>
  <c r="M33" i="16"/>
  <c r="N25" i="16"/>
  <c r="R39" i="16"/>
  <c r="T47" i="16"/>
  <c r="N50" i="16"/>
  <c r="S37" i="16"/>
  <c r="S12" i="16"/>
  <c r="L12" i="16"/>
  <c r="T24" i="16"/>
  <c r="H28" i="16"/>
  <c r="X16" i="16"/>
  <c r="S53" i="16"/>
  <c r="Y46" i="16"/>
  <c r="X23" i="16"/>
  <c r="AA20" i="16"/>
  <c r="F10" i="16"/>
  <c r="G27" i="16"/>
  <c r="L16" i="16"/>
  <c r="K43" i="16"/>
  <c r="Q37" i="16"/>
  <c r="M24" i="16"/>
  <c r="P43" i="16"/>
  <c r="H44" i="16"/>
  <c r="Y15" i="16"/>
  <c r="P45" i="16"/>
  <c r="T14" i="16"/>
  <c r="J38" i="16"/>
  <c r="O18" i="16"/>
  <c r="L18" i="16"/>
  <c r="I7" i="16"/>
  <c r="G37" i="16"/>
  <c r="AB18" i="16"/>
  <c r="G51" i="16"/>
  <c r="U39" i="16"/>
  <c r="G36" i="16"/>
  <c r="U23" i="16"/>
  <c r="Y34" i="16"/>
  <c r="AA14" i="16"/>
  <c r="V24" i="16"/>
  <c r="Z15" i="16"/>
  <c r="M8" i="16"/>
  <c r="AB53" i="16"/>
  <c r="F29" i="16"/>
  <c r="G40" i="16"/>
  <c r="L28" i="16"/>
  <c r="F5" i="16"/>
  <c r="H41" i="16"/>
  <c r="T32" i="16"/>
  <c r="W47" i="16"/>
  <c r="O54" i="16"/>
  <c r="Q10" i="16"/>
  <c r="V36" i="16"/>
  <c r="V27" i="16"/>
  <c r="F42" i="16"/>
  <c r="K28" i="16"/>
  <c r="R51" i="16"/>
  <c r="P36" i="16"/>
  <c r="E6" i="16"/>
  <c r="V40" i="16"/>
  <c r="H24" i="16"/>
  <c r="V23" i="16"/>
  <c r="S49" i="16"/>
  <c r="T12" i="16"/>
  <c r="E48" i="16"/>
  <c r="W16" i="16"/>
  <c r="K42" i="16"/>
  <c r="W43" i="16"/>
  <c r="T36" i="16"/>
  <c r="G34" i="16"/>
  <c r="Z48" i="16"/>
  <c r="AA45" i="16"/>
  <c r="R38" i="16"/>
  <c r="M15" i="16"/>
  <c r="H33" i="16"/>
  <c r="P5" i="16"/>
  <c r="G32" i="16"/>
  <c r="E19" i="16"/>
  <c r="R52" i="16"/>
  <c r="M32" i="16"/>
  <c r="T27" i="16"/>
  <c r="W34" i="16"/>
  <c r="AA39" i="16"/>
  <c r="W31" i="16"/>
  <c r="H21" i="16"/>
  <c r="D21" i="16"/>
  <c r="K25" i="16"/>
  <c r="AB36" i="16"/>
  <c r="N26" i="16"/>
  <c r="U36" i="16"/>
  <c r="H51" i="16"/>
  <c r="U46" i="16"/>
  <c r="V45" i="16"/>
  <c r="S23" i="16"/>
  <c r="V53" i="16"/>
  <c r="E32" i="16"/>
  <c r="V19" i="16"/>
  <c r="E44" i="16"/>
  <c r="D18" i="16"/>
  <c r="Q8" i="16"/>
  <c r="G25" i="16"/>
  <c r="R16" i="16"/>
  <c r="S20" i="16"/>
  <c r="AA18" i="16"/>
  <c r="AA17" i="16"/>
  <c r="J40" i="16"/>
  <c r="Y5" i="16"/>
  <c r="P19" i="16"/>
  <c r="R15" i="16"/>
  <c r="W7" i="16"/>
  <c r="O48" i="16"/>
  <c r="I5" i="16"/>
  <c r="Y38" i="16"/>
  <c r="N7" i="16"/>
  <c r="H14" i="16"/>
  <c r="T52" i="16"/>
  <c r="AB14" i="16"/>
  <c r="X39" i="16"/>
  <c r="R27" i="16"/>
  <c r="O32" i="16"/>
  <c r="AB9" i="16"/>
  <c r="T25" i="16"/>
  <c r="Q21" i="16"/>
  <c r="J12" i="16"/>
  <c r="T15" i="16"/>
  <c r="Z46" i="16"/>
  <c r="X28" i="16"/>
  <c r="H26" i="16"/>
  <c r="G22" i="16"/>
  <c r="E41" i="16"/>
  <c r="AB37" i="16"/>
  <c r="O38" i="16"/>
  <c r="V34" i="16"/>
  <c r="U5" i="16"/>
  <c r="P31" i="16"/>
  <c r="J47" i="16"/>
  <c r="Z42" i="16"/>
  <c r="E5" i="16"/>
  <c r="E35" i="16"/>
  <c r="P13" i="16"/>
  <c r="W46" i="16"/>
  <c r="U18" i="16"/>
  <c r="J43" i="16"/>
  <c r="O41" i="16"/>
  <c r="L30" i="16"/>
  <c r="M54" i="16"/>
  <c r="Z29" i="16"/>
  <c r="S46" i="16"/>
  <c r="L53" i="16"/>
  <c r="X27" i="16"/>
  <c r="I26" i="16"/>
  <c r="Q46" i="16"/>
  <c r="V48" i="16"/>
  <c r="X20" i="16"/>
  <c r="V15" i="16"/>
  <c r="I51" i="16"/>
  <c r="S8" i="16"/>
  <c r="AB11" i="16"/>
  <c r="T28" i="16"/>
  <c r="Z38" i="16"/>
  <c r="K39" i="16"/>
  <c r="V37" i="16"/>
  <c r="I17" i="16"/>
  <c r="P52" i="16"/>
  <c r="F39" i="16"/>
  <c r="I39" i="16"/>
  <c r="R7" i="16"/>
  <c r="M28" i="16"/>
  <c r="P48" i="16"/>
  <c r="U22" i="16"/>
  <c r="L13" i="16"/>
  <c r="E7" i="16"/>
  <c r="J53" i="16"/>
  <c r="AB25" i="16"/>
  <c r="H49" i="16"/>
  <c r="L54" i="16"/>
  <c r="R53" i="16"/>
  <c r="G23" i="16"/>
  <c r="Z31" i="16"/>
  <c r="N48" i="16"/>
  <c r="D38" i="16"/>
  <c r="AB38" i="16"/>
  <c r="M5" i="16"/>
  <c r="O52" i="16"/>
  <c r="S24" i="16"/>
  <c r="L9" i="16"/>
  <c r="G47" i="16"/>
  <c r="U43" i="16"/>
  <c r="K19" i="16"/>
  <c r="E31" i="16"/>
  <c r="Y13" i="16"/>
  <c r="F44" i="16"/>
  <c r="X33" i="16"/>
  <c r="H5" i="16"/>
  <c r="W5" i="16"/>
  <c r="S44" i="16"/>
  <c r="AA40" i="16"/>
  <c r="H39" i="16"/>
  <c r="U8" i="16"/>
  <c r="AA10" i="16"/>
  <c r="AA22" i="16"/>
  <c r="K7" i="16"/>
  <c r="J6" i="16"/>
  <c r="F15" i="16"/>
  <c r="K38" i="16"/>
  <c r="K8" i="16"/>
  <c r="V31" i="16"/>
  <c r="Z47" i="16"/>
  <c r="N28" i="16"/>
  <c r="D15" i="16"/>
  <c r="E42" i="16"/>
  <c r="X53" i="16"/>
  <c r="Y24" i="16"/>
  <c r="M31" i="16"/>
  <c r="G30" i="16"/>
  <c r="L15" i="16"/>
  <c r="N53" i="16"/>
  <c r="U14" i="16"/>
  <c r="M43" i="16"/>
  <c r="U10" i="16"/>
  <c r="W54" i="16"/>
  <c r="M46" i="16"/>
  <c r="Q27" i="16"/>
  <c r="M13" i="16"/>
  <c r="L31" i="16"/>
  <c r="J22" i="16"/>
  <c r="H10" i="16"/>
  <c r="U30" i="16"/>
  <c r="E52" i="16"/>
  <c r="I11" i="16"/>
  <c r="H46" i="16"/>
  <c r="L5" i="16"/>
  <c r="P27" i="16"/>
  <c r="D17" i="16"/>
  <c r="I42" i="16"/>
  <c r="D23" i="16"/>
  <c r="N15" i="16"/>
  <c r="Q53" i="16"/>
  <c r="L7" i="16"/>
  <c r="AB54" i="16"/>
  <c r="O30" i="16"/>
  <c r="Y35" i="16"/>
  <c r="Y9" i="16"/>
  <c r="Z36" i="16"/>
  <c r="Z25" i="16"/>
  <c r="X41" i="16"/>
  <c r="J48" i="16"/>
  <c r="V49" i="16"/>
  <c r="J51" i="16"/>
  <c r="AB30" i="16"/>
  <c r="P29" i="16"/>
  <c r="J18" i="16"/>
  <c r="F33" i="16"/>
  <c r="L10" i="16"/>
  <c r="AA53" i="16"/>
  <c r="Z35" i="16"/>
  <c r="Q24" i="16"/>
  <c r="O17" i="16"/>
  <c r="T35" i="16"/>
  <c r="W44" i="16"/>
  <c r="Z30" i="16"/>
  <c r="E33" i="16"/>
  <c r="N46" i="16"/>
  <c r="H32" i="16"/>
  <c r="R34" i="16"/>
  <c r="R28" i="16"/>
  <c r="I14" i="16"/>
  <c r="O27" i="16"/>
  <c r="Q13" i="16"/>
  <c r="L22" i="16"/>
  <c r="H43" i="16"/>
  <c r="AB51" i="16"/>
  <c r="I52" i="16"/>
  <c r="J50" i="16"/>
  <c r="F6" i="16"/>
  <c r="D10" i="16"/>
  <c r="Z51" i="16"/>
  <c r="H7" i="16"/>
  <c r="X8" i="16"/>
  <c r="Q38" i="16"/>
  <c r="M50" i="16"/>
  <c r="V33" i="16"/>
  <c r="U7" i="16"/>
  <c r="J14" i="16"/>
  <c r="E40" i="16"/>
  <c r="N23" i="16"/>
  <c r="S38" i="16"/>
  <c r="U50" i="16"/>
  <c r="J34" i="16"/>
  <c r="R37" i="16"/>
  <c r="X35" i="16"/>
  <c r="H15" i="16"/>
  <c r="S39" i="16"/>
  <c r="Z12" i="16"/>
  <c r="AA15" i="16"/>
  <c r="G20" i="16"/>
  <c r="Z9" i="16"/>
  <c r="Q28" i="16"/>
  <c r="Y37" i="16"/>
  <c r="M18" i="16"/>
  <c r="X7" i="16"/>
  <c r="AB22" i="16"/>
  <c r="I9" i="16"/>
  <c r="AA12" i="16"/>
  <c r="S7" i="16"/>
  <c r="M34" i="16"/>
  <c r="P40" i="16"/>
  <c r="AB8" i="16"/>
  <c r="Y27" i="16"/>
  <c r="Q47" i="16"/>
  <c r="Z22" i="16"/>
  <c r="L17" i="16"/>
  <c r="P53" i="16"/>
  <c r="AB27" i="16"/>
  <c r="AB28" i="16"/>
  <c r="J42" i="16"/>
  <c r="O39" i="16"/>
  <c r="S16" i="16"/>
  <c r="T29" i="16"/>
  <c r="R12" i="16"/>
  <c r="N36" i="16"/>
  <c r="U17" i="16"/>
  <c r="P7" i="16"/>
  <c r="W39" i="16"/>
  <c r="AB42" i="16"/>
  <c r="J32" i="16"/>
  <c r="Y31" i="16"/>
  <c r="R29" i="16"/>
  <c r="AA11" i="16"/>
  <c r="D33" i="16"/>
  <c r="P26" i="16"/>
  <c r="Z19" i="16"/>
  <c r="N16" i="16"/>
  <c r="D19" i="16"/>
  <c r="Z32" i="16"/>
  <c r="D25" i="16"/>
  <c r="V44" i="16"/>
  <c r="K32" i="16"/>
  <c r="D8" i="16"/>
  <c r="U53" i="16"/>
  <c r="J31" i="16"/>
  <c r="H52" i="16"/>
  <c r="D20" i="16"/>
  <c r="Y44" i="16"/>
  <c r="N49" i="16"/>
  <c r="U41" i="16"/>
  <c r="AA37" i="16"/>
  <c r="W27" i="16"/>
  <c r="C18" i="24"/>
  <c r="W36" i="16"/>
  <c r="D47" i="16"/>
  <c r="S33" i="16"/>
  <c r="P33" i="16"/>
  <c r="J10" i="16"/>
  <c r="E23" i="16"/>
  <c r="J8" i="16"/>
  <c r="G16" i="16"/>
  <c r="N40" i="16"/>
  <c r="R45" i="16"/>
  <c r="Y36" i="16"/>
  <c r="H50" i="16"/>
  <c r="F53" i="16"/>
  <c r="K31" i="16"/>
  <c r="Y11" i="16"/>
  <c r="T26" i="16"/>
  <c r="W15" i="16"/>
  <c r="W20" i="16"/>
  <c r="U21" i="16"/>
  <c r="R10" i="16"/>
  <c r="F52" i="16"/>
  <c r="M42" i="16"/>
  <c r="Z13" i="16"/>
  <c r="S25" i="16"/>
  <c r="K40" i="16"/>
  <c r="G53" i="16"/>
  <c r="O43" i="16"/>
  <c r="L43" i="16"/>
  <c r="V17" i="16"/>
  <c r="W38" i="16"/>
  <c r="M21" i="16"/>
  <c r="X15" i="16"/>
  <c r="R35" i="16"/>
  <c r="X22" i="16"/>
  <c r="K26" i="16"/>
  <c r="I47" i="16"/>
  <c r="V20" i="16"/>
  <c r="D36" i="16"/>
  <c r="Q26" i="16"/>
  <c r="Q50" i="16"/>
  <c r="D5" i="16"/>
  <c r="O46" i="16"/>
  <c r="H48" i="16"/>
  <c r="J52" i="16"/>
  <c r="S27" i="16"/>
  <c r="U16" i="16"/>
  <c r="U11" i="16"/>
  <c r="I37" i="16"/>
  <c r="AB44" i="16"/>
  <c r="O19" i="16"/>
  <c r="O8" i="16"/>
  <c r="S43" i="16"/>
  <c r="W17" i="16"/>
  <c r="Q42" i="16"/>
  <c r="AA42" i="16"/>
  <c r="G12" i="16"/>
  <c r="Z39" i="16"/>
  <c r="K29" i="16"/>
  <c r="J20" i="16"/>
  <c r="Q23" i="16"/>
  <c r="D26" i="16"/>
  <c r="Z20" i="16"/>
  <c r="R20" i="16"/>
  <c r="X6" i="16"/>
  <c r="R54" i="16"/>
  <c r="Y21" i="16"/>
  <c r="O31" i="16"/>
  <c r="Y39" i="16"/>
  <c r="V52" i="16"/>
  <c r="U47" i="16"/>
  <c r="Z52" i="16"/>
  <c r="T10" i="16"/>
  <c r="AB21" i="16"/>
  <c r="C12" i="24"/>
  <c r="H40" i="16"/>
  <c r="C17" i="24"/>
  <c r="V38" i="16"/>
  <c r="AB5" i="16"/>
  <c r="X43" i="16"/>
  <c r="E53" i="16"/>
  <c r="P14" i="16"/>
  <c r="T23" i="16"/>
  <c r="Y26" i="16"/>
  <c r="E47" i="16"/>
  <c r="J24" i="16"/>
  <c r="W21" i="16"/>
  <c r="D49" i="16"/>
  <c r="R26" i="16"/>
  <c r="K15" i="16"/>
  <c r="S15" i="16"/>
  <c r="AB20" i="16"/>
  <c r="Y20" i="16"/>
  <c r="I48" i="16"/>
  <c r="N47" i="16"/>
  <c r="N20" i="16"/>
  <c r="AB17" i="16"/>
  <c r="L11" i="16"/>
  <c r="AB16" i="16"/>
  <c r="D40" i="16"/>
  <c r="D48" i="16"/>
  <c r="J25" i="16"/>
  <c r="L42" i="16"/>
  <c r="R41" i="16"/>
  <c r="L26" i="16"/>
  <c r="Q45" i="16"/>
  <c r="U51" i="16"/>
  <c r="K46" i="16"/>
  <c r="S42" i="16"/>
  <c r="N52" i="16"/>
  <c r="S40" i="16"/>
  <c r="X51" i="16"/>
  <c r="V12" i="16"/>
  <c r="W24" i="16"/>
  <c r="L48" i="16"/>
  <c r="AA38" i="16"/>
  <c r="AA49" i="16"/>
  <c r="X24" i="16"/>
  <c r="E9" i="16"/>
  <c r="M27" i="16"/>
  <c r="D16" i="16"/>
  <c r="W19" i="16"/>
  <c r="L46" i="16"/>
  <c r="Z17" i="16"/>
  <c r="H53" i="16"/>
  <c r="V6" i="16"/>
  <c r="I20" i="16"/>
  <c r="E13" i="16"/>
  <c r="T48" i="16"/>
  <c r="V25" i="16"/>
  <c r="H47" i="16"/>
  <c r="Z26" i="16"/>
  <c r="G49" i="16"/>
  <c r="X49" i="16"/>
  <c r="H31" i="16"/>
  <c r="X52" i="16"/>
  <c r="P39" i="16"/>
  <c r="P41" i="16"/>
  <c r="W8" i="16"/>
  <c r="Y14" i="16"/>
  <c r="W40" i="16"/>
  <c r="M20" i="16"/>
  <c r="K20" i="16"/>
  <c r="F47" i="16"/>
  <c r="T20" i="16"/>
  <c r="AA51" i="16"/>
  <c r="F25" i="16"/>
  <c r="AB31" i="16"/>
  <c r="D27" i="16"/>
  <c r="J39" i="16"/>
  <c r="U49" i="16"/>
  <c r="U52" i="16"/>
  <c r="Q5" i="16"/>
  <c r="E25" i="16"/>
  <c r="Z28" i="16"/>
  <c r="V41" i="16"/>
  <c r="I12" i="16"/>
  <c r="F8" i="16"/>
  <c r="P51" i="16"/>
  <c r="I13" i="16"/>
  <c r="AB41" i="16"/>
  <c r="D50" i="16"/>
  <c r="M30" i="16"/>
  <c r="Q33" i="16"/>
  <c r="Y8" i="16"/>
  <c r="T5" i="16"/>
  <c r="X10" i="16"/>
  <c r="AA21" i="16"/>
  <c r="V18" i="16"/>
  <c r="D37" i="16"/>
  <c r="G39" i="16"/>
  <c r="Q16" i="16"/>
  <c r="I22" i="16"/>
  <c r="Q34" i="16"/>
  <c r="J28" i="16"/>
  <c r="AA54" i="16"/>
  <c r="K11" i="16"/>
  <c r="J36" i="16"/>
  <c r="P9" i="16"/>
  <c r="X30" i="16"/>
  <c r="O9" i="16"/>
  <c r="N13" i="16"/>
  <c r="I27" i="16"/>
  <c r="J37" i="16"/>
  <c r="Y10" i="16"/>
  <c r="S9" i="16"/>
  <c r="J26" i="16"/>
  <c r="V51" i="16"/>
  <c r="Z49" i="16"/>
  <c r="S21" i="16"/>
  <c r="M47" i="16"/>
  <c r="T13" i="16"/>
  <c r="AA7" i="16"/>
  <c r="N34" i="16"/>
  <c r="X40" i="16"/>
  <c r="X48" i="16"/>
  <c r="M11" i="16"/>
  <c r="I44" i="16"/>
  <c r="M23" i="16"/>
  <c r="E27" i="16"/>
  <c r="Z10" i="16"/>
  <c r="T40" i="16"/>
  <c r="I32" i="16"/>
  <c r="J21" i="16"/>
  <c r="N12" i="16"/>
  <c r="M10" i="16"/>
  <c r="P30" i="16"/>
  <c r="U31" i="16"/>
  <c r="T54" i="16"/>
  <c r="W42" i="16"/>
  <c r="Y48" i="16"/>
  <c r="K45" i="16"/>
  <c r="O33" i="16"/>
  <c r="N17" i="16"/>
  <c r="D22" i="16"/>
  <c r="P17" i="16"/>
  <c r="F43" i="16"/>
  <c r="K13" i="16"/>
  <c r="V32" i="16"/>
  <c r="M41" i="16"/>
  <c r="S22" i="16"/>
  <c r="X32" i="16"/>
  <c r="R36" i="16"/>
  <c r="E38" i="16"/>
  <c r="Y30" i="16"/>
  <c r="Z24" i="16"/>
  <c r="P6" i="16"/>
  <c r="Y42" i="16"/>
  <c r="E21" i="16"/>
  <c r="M40" i="16"/>
  <c r="J13" i="16"/>
  <c r="T41" i="16"/>
  <c r="K52" i="16"/>
  <c r="J17" i="16"/>
  <c r="D44" i="16"/>
  <c r="S10" i="16"/>
  <c r="K24" i="16"/>
  <c r="N27" i="16"/>
  <c r="X21" i="16"/>
  <c r="M53" i="16"/>
  <c r="AA25" i="16"/>
  <c r="D6" i="16"/>
  <c r="P46" i="16"/>
  <c r="G19" i="16"/>
  <c r="E17" i="16"/>
  <c r="Q51" i="16"/>
  <c r="AB46" i="16"/>
  <c r="G15" i="16"/>
  <c r="Z27" i="16"/>
  <c r="F49" i="16"/>
  <c r="K35" i="16"/>
  <c r="AB43" i="16"/>
  <c r="E28" i="16"/>
  <c r="Y6" i="16"/>
  <c r="Y43" i="16"/>
  <c r="Z44" i="16"/>
  <c r="P35" i="16"/>
  <c r="D39" i="16"/>
  <c r="AA41" i="16"/>
  <c r="Z54" i="16"/>
  <c r="D13" i="16"/>
  <c r="N5" i="16"/>
  <c r="H20" i="16"/>
  <c r="S6" i="16"/>
  <c r="R42" i="16"/>
  <c r="H19" i="16"/>
  <c r="D41" i="16"/>
  <c r="W51" i="16"/>
  <c r="J30" i="16"/>
  <c r="F54" i="16"/>
  <c r="Q39" i="16"/>
  <c r="X45" i="16"/>
  <c r="I21" i="16"/>
  <c r="D34" i="16"/>
  <c r="N39" i="16"/>
  <c r="D45" i="16"/>
  <c r="AA27" i="16"/>
  <c r="X19" i="16"/>
  <c r="AB34" i="16"/>
  <c r="O21" i="16"/>
  <c r="X18" i="16"/>
  <c r="P12" i="16"/>
  <c r="J9" i="16"/>
  <c r="G26" i="16"/>
  <c r="H42" i="16"/>
  <c r="Z14" i="16"/>
  <c r="Q12" i="16"/>
  <c r="I38" i="16"/>
  <c r="W12" i="16"/>
  <c r="V28" i="16"/>
  <c r="AB48" i="16"/>
  <c r="K47" i="16"/>
  <c r="E50" i="16"/>
  <c r="N9" i="16"/>
  <c r="N22" i="16"/>
  <c r="X17" i="16"/>
  <c r="W37" i="16"/>
  <c r="AA47" i="16"/>
  <c r="F48" i="16"/>
  <c r="H38" i="16"/>
  <c r="I29" i="16"/>
  <c r="E34" i="16"/>
  <c r="G24" i="16"/>
  <c r="D14" i="16"/>
  <c r="W41" i="16"/>
  <c r="S30" i="16"/>
  <c r="AA33" i="16"/>
  <c r="U38" i="16"/>
  <c r="H37" i="16"/>
  <c r="F11" i="16"/>
  <c r="U45" i="16"/>
  <c r="N35" i="16"/>
  <c r="C5" i="24"/>
  <c r="T53" i="16"/>
  <c r="N37" i="16"/>
  <c r="V7" i="16"/>
  <c r="Z43" i="16"/>
  <c r="L39" i="16"/>
  <c r="F22" i="16"/>
  <c r="T17" i="16"/>
  <c r="C23" i="24"/>
  <c r="L25" i="16"/>
  <c r="N31" i="16"/>
  <c r="S41" i="16"/>
  <c r="T43" i="16"/>
  <c r="O47" i="16"/>
  <c r="E8" i="16"/>
  <c r="K6" i="16"/>
  <c r="E12" i="16"/>
  <c r="N33" i="16"/>
  <c r="W52" i="16"/>
  <c r="AA26" i="16"/>
  <c r="AB13" i="16"/>
  <c r="Z41" i="16"/>
  <c r="Y32" i="16"/>
  <c r="S54" i="16"/>
  <c r="U34" i="16"/>
  <c r="K16" i="16"/>
  <c r="N38" i="16"/>
  <c r="V54" i="16"/>
  <c r="S28" i="16"/>
  <c r="H54" i="16"/>
  <c r="T38" i="16"/>
  <c r="K27" i="16"/>
  <c r="L29" i="16"/>
  <c r="Y28" i="16"/>
  <c r="D29" i="16"/>
  <c r="AA50" i="16"/>
  <c r="L38" i="16"/>
  <c r="AA13" i="16"/>
  <c r="T8" i="16"/>
  <c r="W49" i="16"/>
  <c r="J54" i="16"/>
  <c r="P50" i="16"/>
  <c r="AB49" i="16"/>
  <c r="Q6" i="16"/>
  <c r="F7" i="16"/>
  <c r="M17" i="16"/>
  <c r="X25" i="16"/>
  <c r="I33" i="16"/>
  <c r="D32" i="16"/>
  <c r="X42" i="16"/>
  <c r="Q14" i="16"/>
  <c r="O37" i="16"/>
  <c r="Q44" i="16"/>
  <c r="O13" i="16"/>
  <c r="AB23" i="16"/>
  <c r="J49" i="16"/>
  <c r="V42" i="16"/>
  <c r="F27" i="16"/>
  <c r="AB39" i="16"/>
  <c r="D46" i="16"/>
  <c r="O28" i="16"/>
  <c r="O44" i="16"/>
  <c r="W22" i="16"/>
  <c r="S5" i="16"/>
  <c r="Z8" i="16"/>
  <c r="N32" i="16"/>
  <c r="K18" i="16"/>
  <c r="M16" i="16"/>
  <c r="V39" i="16"/>
  <c r="O15" i="16"/>
  <c r="D28" i="16"/>
  <c r="N8" i="16"/>
  <c r="K44" i="16"/>
  <c r="Z5" i="16"/>
  <c r="K50" i="16"/>
  <c r="D53" i="16"/>
  <c r="P21" i="16"/>
  <c r="V8" i="16"/>
  <c r="AA35" i="16"/>
  <c r="G6" i="16"/>
  <c r="R24" i="16"/>
  <c r="O51" i="16"/>
  <c r="V46" i="16"/>
  <c r="E46" i="16"/>
  <c r="J15" i="16"/>
  <c r="AA6" i="16"/>
  <c r="O10" i="16"/>
  <c r="J16" i="16"/>
  <c r="F36" i="16"/>
  <c r="W35" i="16"/>
  <c r="J19" i="16"/>
  <c r="Q49" i="16"/>
  <c r="G10" i="16"/>
  <c r="X31" i="16"/>
  <c r="D54" i="16"/>
  <c r="R19" i="16"/>
  <c r="R44" i="16"/>
  <c r="H29" i="16"/>
  <c r="R48" i="16"/>
  <c r="I28" i="16"/>
  <c r="Z21" i="16"/>
  <c r="D31" i="16"/>
  <c r="K49" i="16"/>
  <c r="AA24" i="16"/>
  <c r="R40" i="16"/>
  <c r="M52" i="16"/>
  <c r="S32" i="16"/>
  <c r="AB10" i="16"/>
  <c r="S13" i="16"/>
  <c r="I35" i="16"/>
  <c r="I24" i="16"/>
  <c r="AA46" i="16"/>
  <c r="X11" i="16"/>
  <c r="C4" i="24"/>
  <c r="AB6" i="16"/>
  <c r="AA19" i="16"/>
  <c r="L8" i="16"/>
  <c r="K48" i="16"/>
  <c r="AA43" i="16"/>
  <c r="E26" i="16"/>
  <c r="L51" i="16"/>
  <c r="T19" i="16"/>
  <c r="J27" i="16"/>
  <c r="Q18" i="16"/>
  <c r="F14" i="16"/>
  <c r="C20" i="24"/>
  <c r="R6" i="16"/>
  <c r="W28" i="16"/>
  <c r="P18" i="16"/>
  <c r="V50" i="16"/>
  <c r="P25" i="16"/>
  <c r="Q25" i="16"/>
  <c r="W29" i="16"/>
  <c r="U28" i="16"/>
  <c r="O49" i="16"/>
  <c r="L36" i="16"/>
  <c r="P49" i="16"/>
  <c r="L24" i="16"/>
  <c r="K53" i="16"/>
  <c r="R25" i="16"/>
  <c r="F41" i="16"/>
  <c r="F51" i="16"/>
  <c r="I36" i="16"/>
  <c r="R30" i="16"/>
  <c r="W53" i="16"/>
  <c r="L34" i="16"/>
  <c r="Q54" i="16"/>
  <c r="G41" i="16"/>
  <c r="C16" i="24"/>
  <c r="W33" i="16"/>
  <c r="J11" i="16"/>
  <c r="M38" i="16"/>
  <c r="L35" i="16"/>
  <c r="F26" i="16"/>
  <c r="R50" i="16"/>
  <c r="X14" i="16"/>
  <c r="O25" i="16"/>
  <c r="T46" i="16"/>
  <c r="W48" i="16"/>
  <c r="Q17" i="16"/>
  <c r="AA31" i="16"/>
  <c r="O20" i="16"/>
  <c r="AB24" i="16"/>
  <c r="I45" i="16"/>
  <c r="G14" i="16"/>
  <c r="U20" i="16"/>
  <c r="G18" i="16"/>
  <c r="Z45" i="16"/>
  <c r="H27" i="16"/>
  <c r="W23" i="16"/>
  <c r="AA34" i="16"/>
  <c r="P54" i="16"/>
  <c r="AB19" i="16"/>
  <c r="AB33" i="16"/>
  <c r="W9" i="16"/>
  <c r="P15" i="16"/>
  <c r="L50" i="16"/>
  <c r="C7" i="24"/>
  <c r="W18" i="16"/>
  <c r="H11" i="16"/>
  <c r="D51" i="16"/>
  <c r="Z50" i="16"/>
  <c r="G46" i="16"/>
  <c r="S48" i="16"/>
  <c r="I43" i="16"/>
  <c r="X13" i="16"/>
  <c r="O5" i="16"/>
  <c r="O24" i="16"/>
  <c r="Z7" i="16"/>
  <c r="D43" i="16"/>
  <c r="I8" i="16"/>
  <c r="P47" i="16"/>
  <c r="Y53" i="16"/>
  <c r="Q32" i="16"/>
  <c r="W10" i="16"/>
  <c r="U24" i="16"/>
  <c r="N19" i="16"/>
  <c r="O45" i="16"/>
  <c r="T45" i="16"/>
  <c r="U27" i="16"/>
  <c r="H23" i="16"/>
  <c r="V43" i="16"/>
  <c r="Y54" i="16"/>
  <c r="H36" i="16"/>
  <c r="H22" i="16"/>
  <c r="O40" i="16"/>
  <c r="T11" i="16"/>
  <c r="T51" i="16"/>
  <c r="T33" i="16"/>
  <c r="G8" i="16"/>
  <c r="P38" i="16"/>
  <c r="V29" i="16"/>
  <c r="O34" i="16"/>
  <c r="F13" i="16"/>
  <c r="S34" i="16"/>
  <c r="Q48" i="16"/>
  <c r="K34" i="16"/>
  <c r="N41" i="16"/>
  <c r="M29" i="16"/>
  <c r="G48" i="16"/>
  <c r="L20" i="16"/>
  <c r="X9" i="16"/>
  <c r="L45" i="16"/>
  <c r="V13" i="16"/>
  <c r="Q30" i="16"/>
  <c r="W32" i="16"/>
  <c r="G45" i="16"/>
  <c r="Y16" i="16"/>
  <c r="C19" i="24"/>
  <c r="E39" i="16"/>
  <c r="R11" i="16"/>
  <c r="D30" i="16"/>
  <c r="T37" i="16"/>
  <c r="U40" i="16"/>
  <c r="X12" i="16"/>
  <c r="G13" i="16"/>
  <c r="L32" i="16"/>
  <c r="Y25" i="16"/>
  <c r="AB35" i="16"/>
  <c r="U32" i="16"/>
  <c r="I23" i="16"/>
  <c r="I10" i="16"/>
  <c r="M9" i="16"/>
  <c r="K36" i="16"/>
  <c r="L21" i="16"/>
  <c r="G7" i="16"/>
  <c r="E36" i="16"/>
  <c r="I49" i="16"/>
  <c r="Z18" i="16"/>
  <c r="E20" i="16"/>
  <c r="L33" i="16"/>
  <c r="O16" i="16"/>
  <c r="T6" i="16"/>
  <c r="AB45" i="16"/>
  <c r="J41" i="16"/>
  <c r="N44" i="16"/>
  <c r="Q9" i="16"/>
  <c r="Q36" i="16"/>
  <c r="Q15" i="16"/>
  <c r="P34" i="16"/>
  <c r="M7" i="16"/>
  <c r="R14" i="16"/>
  <c r="N30" i="16"/>
  <c r="M48" i="16"/>
  <c r="G43" i="16"/>
  <c r="AA5" i="16"/>
  <c r="AB7" i="16"/>
  <c r="M37" i="16"/>
  <c r="H12" i="16"/>
  <c r="E54" i="16"/>
  <c r="V9" i="16"/>
  <c r="AB47" i="16"/>
  <c r="Y47" i="16"/>
  <c r="C6" i="24"/>
  <c r="AA8" i="16"/>
  <c r="AB32" i="16"/>
  <c r="R21" i="16"/>
  <c r="O42" i="16"/>
  <c r="G31" i="16"/>
  <c r="X26" i="16"/>
  <c r="E37" i="16"/>
  <c r="D9" i="16"/>
  <c r="F45" i="16"/>
  <c r="M45" i="16"/>
  <c r="AA16" i="16"/>
  <c r="P23" i="16"/>
  <c r="E22" i="16"/>
  <c r="J46" i="16"/>
  <c r="N43" i="16"/>
  <c r="N6" i="16"/>
  <c r="K37" i="16"/>
  <c r="R32" i="16"/>
  <c r="K21" i="16"/>
  <c r="O29" i="16"/>
  <c r="Y7" i="16"/>
  <c r="Q52" i="16"/>
  <c r="M49" i="16"/>
  <c r="K9" i="16"/>
  <c r="E45" i="16"/>
  <c r="AB40" i="16"/>
  <c r="U13" i="16"/>
  <c r="Y29" i="16"/>
  <c r="O36" i="16"/>
  <c r="AA36" i="16"/>
  <c r="W45" i="16"/>
  <c r="V10" i="16"/>
  <c r="I30" i="16"/>
  <c r="I19" i="16"/>
  <c r="G54" i="16"/>
  <c r="U19" i="16"/>
  <c r="O50" i="16"/>
  <c r="Z40" i="16"/>
  <c r="AA48" i="16"/>
  <c r="P44" i="16"/>
  <c r="R33" i="16"/>
  <c r="Y33" i="16"/>
  <c r="Y45" i="16"/>
  <c r="AB15" i="16"/>
  <c r="G9" i="16"/>
  <c r="N21" i="16"/>
  <c r="F23" i="16"/>
  <c r="K41" i="16"/>
  <c r="X46" i="16"/>
  <c r="P10" i="16"/>
  <c r="F50" i="16"/>
  <c r="L14" i="16"/>
  <c r="U48" i="16"/>
  <c r="M44" i="16"/>
  <c r="Q31" i="16"/>
  <c r="F37" i="16"/>
  <c r="K54" i="16"/>
  <c r="Q22" i="16"/>
  <c r="R46" i="16"/>
  <c r="E24" i="16"/>
  <c r="N10" i="16"/>
  <c r="D52" i="16"/>
  <c r="R9" i="16"/>
  <c r="W25" i="16"/>
  <c r="Q19" i="16"/>
  <c r="D7" i="16"/>
  <c r="T30" i="16"/>
  <c r="U54" i="16"/>
  <c r="Q40" i="16"/>
  <c r="H18" i="16"/>
  <c r="X37" i="16"/>
  <c r="Q11" i="16"/>
  <c r="F19" i="16"/>
  <c r="M35" i="16"/>
  <c r="AA32" i="16"/>
  <c r="G17" i="16"/>
  <c r="Y51" i="16"/>
  <c r="AA9" i="16"/>
  <c r="G28" i="16"/>
  <c r="V21" i="16"/>
  <c r="P11" i="16"/>
  <c r="M14" i="16"/>
  <c r="E21" i="15"/>
  <c r="E51" i="16"/>
  <c r="V14" i="16"/>
  <c r="H25" i="16"/>
  <c r="T49" i="16"/>
  <c r="I54" i="16"/>
  <c r="Y12" i="16"/>
  <c r="M19" i="16"/>
  <c r="D152" i="49" l="1"/>
  <c r="D153" i="49" s="1"/>
  <c r="D156" i="49" s="1"/>
  <c r="D152" i="48"/>
  <c r="D153" i="48" s="1"/>
  <c r="D156" i="48" s="1"/>
  <c r="D152" i="50"/>
  <c r="D153" i="50" s="1"/>
  <c r="D152" i="47"/>
  <c r="D112" i="21"/>
  <c r="D114" i="21" s="1"/>
  <c r="D167" i="21" s="1"/>
  <c r="D169" i="21" s="1"/>
  <c r="D152" i="26"/>
  <c r="D153" i="26" s="1"/>
  <c r="D157" i="26" s="1"/>
  <c r="D152" i="11"/>
  <c r="D153" i="11" s="1"/>
  <c r="D157" i="11" s="1"/>
  <c r="D97" i="30"/>
  <c r="D96" i="30"/>
  <c r="D95" i="30"/>
  <c r="D98" i="30"/>
  <c r="D100" i="30"/>
  <c r="D98" i="20"/>
  <c r="D95" i="20"/>
  <c r="D101" i="45"/>
  <c r="D112" i="45" s="1"/>
  <c r="D114" i="45" s="1"/>
  <c r="D167" i="45" s="1"/>
  <c r="D169" i="45" s="1"/>
  <c r="D96" i="20"/>
  <c r="D97" i="20"/>
  <c r="D99" i="20"/>
  <c r="D101" i="27"/>
  <c r="D112" i="27" s="1"/>
  <c r="D114" i="27" s="1"/>
  <c r="D167" i="27" s="1"/>
  <c r="D169" i="27" s="1"/>
  <c r="D90" i="22"/>
  <c r="D100" i="22" s="1"/>
  <c r="D100" i="3"/>
  <c r="D97" i="3"/>
  <c r="D95" i="3"/>
  <c r="D99" i="3"/>
  <c r="D96" i="3"/>
  <c r="D101" i="41"/>
  <c r="D112" i="41" s="1"/>
  <c r="D114" i="41" s="1"/>
  <c r="D167" i="41" s="1"/>
  <c r="D169" i="41" s="1"/>
  <c r="D101" i="28"/>
  <c r="D112" i="28" s="1"/>
  <c r="D114" i="28" s="1"/>
  <c r="D167" i="28" s="1"/>
  <c r="D169" i="28" s="1"/>
  <c r="D152" i="29"/>
  <c r="D153" i="29" s="1"/>
  <c r="D95" i="31"/>
  <c r="D100" i="31"/>
  <c r="D99" i="31"/>
  <c r="D98" i="31"/>
  <c r="D96" i="31"/>
  <c r="D97" i="31"/>
  <c r="D152" i="10"/>
  <c r="D101" i="37"/>
  <c r="D112" i="37" s="1"/>
  <c r="D114" i="37" s="1"/>
  <c r="D167" i="37" s="1"/>
  <c r="D169" i="37" s="1"/>
  <c r="D101" i="33"/>
  <c r="D112" i="33" s="1"/>
  <c r="D114" i="33" s="1"/>
  <c r="D167" i="33" s="1"/>
  <c r="D169" i="33" s="1"/>
  <c r="D101" i="42"/>
  <c r="D112" i="42" s="1"/>
  <c r="D114" i="42" s="1"/>
  <c r="D167" i="42" s="1"/>
  <c r="D169" i="42" s="1"/>
  <c r="D101" i="39"/>
  <c r="D112" i="39" s="1"/>
  <c r="D114" i="39" s="1"/>
  <c r="D167" i="39" s="1"/>
  <c r="D169" i="39" s="1"/>
  <c r="D152" i="7"/>
  <c r="D153" i="7" s="1"/>
  <c r="D155" i="7" s="1"/>
  <c r="D152" i="19"/>
  <c r="D153" i="19" s="1"/>
  <c r="D157" i="19" s="1"/>
  <c r="D101" i="38"/>
  <c r="D112" i="38" s="1"/>
  <c r="D114" i="38" s="1"/>
  <c r="D167" i="38" s="1"/>
  <c r="D169" i="38" s="1"/>
  <c r="D101" i="40"/>
  <c r="D112" i="40" s="1"/>
  <c r="D114" i="40" s="1"/>
  <c r="D167" i="40" s="1"/>
  <c r="D169" i="40" s="1"/>
  <c r="D101" i="46"/>
  <c r="D152" i="43"/>
  <c r="D153" i="43" s="1"/>
  <c r="D156" i="8"/>
  <c r="D155" i="8"/>
  <c r="D157" i="8"/>
  <c r="D152" i="21" l="1"/>
  <c r="D153" i="21" s="1"/>
  <c r="D155" i="21" s="1"/>
  <c r="D156" i="50"/>
  <c r="D157" i="50"/>
  <c r="D155" i="50"/>
  <c r="D155" i="49"/>
  <c r="D157" i="49"/>
  <c r="D153" i="47"/>
  <c r="D155" i="47" s="1"/>
  <c r="D155" i="48"/>
  <c r="D157" i="48"/>
  <c r="D112" i="46"/>
  <c r="D114" i="46" s="1"/>
  <c r="D167" i="46" s="1"/>
  <c r="D169" i="46" s="1"/>
  <c r="D152" i="45"/>
  <c r="D153" i="45" s="1"/>
  <c r="D156" i="45" s="1"/>
  <c r="D152" i="27"/>
  <c r="D153" i="27" s="1"/>
  <c r="D155" i="27" s="1"/>
  <c r="D152" i="41"/>
  <c r="D153" i="41" s="1"/>
  <c r="D152" i="39"/>
  <c r="D153" i="39" s="1"/>
  <c r="D101" i="30"/>
  <c r="D101" i="20"/>
  <c r="D112" i="20" s="1"/>
  <c r="D114" i="20" s="1"/>
  <c r="D167" i="20" s="1"/>
  <c r="D169" i="20" s="1"/>
  <c r="D95" i="22"/>
  <c r="D98" i="22"/>
  <c r="D96" i="22"/>
  <c r="D97" i="22"/>
  <c r="D99" i="22"/>
  <c r="D101" i="3"/>
  <c r="D112" i="3" s="1"/>
  <c r="D114" i="3" s="1"/>
  <c r="D167" i="3" s="1"/>
  <c r="D169" i="3" s="1"/>
  <c r="D155" i="26"/>
  <c r="D156" i="26"/>
  <c r="D152" i="28"/>
  <c r="D153" i="28" s="1"/>
  <c r="D101" i="31"/>
  <c r="D155" i="29"/>
  <c r="D157" i="29"/>
  <c r="D156" i="29"/>
  <c r="D153" i="10"/>
  <c r="D156" i="10" s="1"/>
  <c r="D152" i="37"/>
  <c r="D153" i="37" s="1"/>
  <c r="D152" i="33"/>
  <c r="D153" i="33" s="1"/>
  <c r="D156" i="7"/>
  <c r="D157" i="7"/>
  <c r="D152" i="42"/>
  <c r="D153" i="42" s="1"/>
  <c r="D157" i="42" s="1"/>
  <c r="D156" i="19"/>
  <c r="D155" i="19"/>
  <c r="D152" i="38"/>
  <c r="D152" i="40"/>
  <c r="D153" i="40" s="1"/>
  <c r="D156" i="11"/>
  <c r="D155" i="11"/>
  <c r="D157" i="43"/>
  <c r="D156" i="43"/>
  <c r="D155" i="43"/>
  <c r="D154" i="8"/>
  <c r="D158" i="8" s="1"/>
  <c r="D170" i="8" s="1"/>
  <c r="D171" i="8" s="1"/>
  <c r="D156" i="21" l="1"/>
  <c r="D152" i="46"/>
  <c r="D153" i="46" s="1"/>
  <c r="D157" i="21"/>
  <c r="D154" i="50"/>
  <c r="D158" i="50" s="1"/>
  <c r="D170" i="50" s="1"/>
  <c r="D171" i="50" s="1"/>
  <c r="D154" i="49"/>
  <c r="D158" i="49" s="1"/>
  <c r="D170" i="49" s="1"/>
  <c r="D157" i="47"/>
  <c r="D156" i="47"/>
  <c r="D173" i="8"/>
  <c r="D154" i="48"/>
  <c r="D158" i="48" s="1"/>
  <c r="D170" i="48" s="1"/>
  <c r="D171" i="48" s="1"/>
  <c r="D112" i="30"/>
  <c r="D114" i="30" s="1"/>
  <c r="D167" i="30" s="1"/>
  <c r="D169" i="30" s="1"/>
  <c r="D112" i="31"/>
  <c r="D114" i="31" s="1"/>
  <c r="D167" i="31" s="1"/>
  <c r="D169" i="31" s="1"/>
  <c r="D152" i="20"/>
  <c r="D153" i="20" s="1"/>
  <c r="D156" i="20" s="1"/>
  <c r="D155" i="45"/>
  <c r="D157" i="45"/>
  <c r="D157" i="41"/>
  <c r="D155" i="41"/>
  <c r="D156" i="41"/>
  <c r="D155" i="39"/>
  <c r="D157" i="39"/>
  <c r="D156" i="39"/>
  <c r="D152" i="3"/>
  <c r="D101" i="22"/>
  <c r="D112" i="22" s="1"/>
  <c r="D114" i="22" s="1"/>
  <c r="D167" i="22" s="1"/>
  <c r="D169" i="22" s="1"/>
  <c r="D154" i="26"/>
  <c r="D158" i="26" s="1"/>
  <c r="D170" i="26" s="1"/>
  <c r="D154" i="19"/>
  <c r="D158" i="19" s="1"/>
  <c r="D170" i="19" s="1"/>
  <c r="D171" i="19" s="1"/>
  <c r="D157" i="27"/>
  <c r="D156" i="27"/>
  <c r="D157" i="28"/>
  <c r="D156" i="28"/>
  <c r="D155" i="28"/>
  <c r="D155" i="10"/>
  <c r="D157" i="10"/>
  <c r="D153" i="38"/>
  <c r="D155" i="38" s="1"/>
  <c r="D154" i="29"/>
  <c r="D158" i="29" s="1"/>
  <c r="D170" i="29" s="1"/>
  <c r="D171" i="29" s="1"/>
  <c r="D156" i="42"/>
  <c r="D155" i="42"/>
  <c r="D155" i="37"/>
  <c r="D156" i="37"/>
  <c r="D157" i="37"/>
  <c r="D154" i="7"/>
  <c r="D158" i="7" s="1"/>
  <c r="D170" i="7" s="1"/>
  <c r="D156" i="33"/>
  <c r="D157" i="33"/>
  <c r="D155" i="33"/>
  <c r="D155" i="40"/>
  <c r="D156" i="40"/>
  <c r="D157" i="40"/>
  <c r="D154" i="11"/>
  <c r="D158" i="11" s="1"/>
  <c r="D170" i="11" s="1"/>
  <c r="D154" i="43"/>
  <c r="D158" i="43" s="1"/>
  <c r="D170" i="43" s="1"/>
  <c r="D42" i="15"/>
  <c r="B23" i="24"/>
  <c r="D39" i="15"/>
  <c r="B21" i="24"/>
  <c r="D25" i="15"/>
  <c r="B8" i="24"/>
  <c r="D171" i="49" l="1"/>
  <c r="D152" i="31"/>
  <c r="D153" i="31" s="1"/>
  <c r="D156" i="31" s="1"/>
  <c r="D154" i="21"/>
  <c r="D158" i="21" s="1"/>
  <c r="D170" i="21" s="1"/>
  <c r="D171" i="21" s="1"/>
  <c r="D152" i="30"/>
  <c r="D153" i="30" s="1"/>
  <c r="D155" i="30" s="1"/>
  <c r="D171" i="43"/>
  <c r="D173" i="43" s="1"/>
  <c r="D171" i="26"/>
  <c r="D173" i="26" s="1"/>
  <c r="D171" i="11"/>
  <c r="D173" i="11" s="1"/>
  <c r="D171" i="7"/>
  <c r="D173" i="7" s="1"/>
  <c r="H45" i="35"/>
  <c r="H80" i="35" s="1"/>
  <c r="E45" i="35"/>
  <c r="E80" i="35" s="1"/>
  <c r="I45" i="35"/>
  <c r="I80" i="35" s="1"/>
  <c r="M45" i="35"/>
  <c r="M80" i="35" s="1"/>
  <c r="F45" i="35"/>
  <c r="F80" i="35" s="1"/>
  <c r="J45" i="35"/>
  <c r="J80" i="35" s="1"/>
  <c r="C45" i="35"/>
  <c r="C80" i="35" s="1"/>
  <c r="G45" i="35"/>
  <c r="G80" i="35" s="1"/>
  <c r="K45" i="35"/>
  <c r="K80" i="35" s="1"/>
  <c r="D45" i="35"/>
  <c r="D80" i="35" s="1"/>
  <c r="L45" i="35"/>
  <c r="L80" i="35" s="1"/>
  <c r="D8" i="24"/>
  <c r="F25" i="15"/>
  <c r="D97" i="15" s="1"/>
  <c r="E97" i="15" s="1"/>
  <c r="D173" i="50"/>
  <c r="D21" i="24"/>
  <c r="D154" i="47"/>
  <c r="D158" i="47" s="1"/>
  <c r="D170" i="47" s="1"/>
  <c r="D171" i="47" s="1"/>
  <c r="F39" i="15"/>
  <c r="M59" i="35"/>
  <c r="M94" i="35" s="1"/>
  <c r="I59" i="35"/>
  <c r="I94" i="35" s="1"/>
  <c r="J59" i="35"/>
  <c r="J94" i="35" s="1"/>
  <c r="H59" i="35"/>
  <c r="H94" i="35" s="1"/>
  <c r="L59" i="35"/>
  <c r="L94" i="35" s="1"/>
  <c r="C59" i="35"/>
  <c r="D59" i="35"/>
  <c r="D94" i="35" s="1"/>
  <c r="K59" i="35"/>
  <c r="K94" i="35" s="1"/>
  <c r="G59" i="35"/>
  <c r="G94" i="35" s="1"/>
  <c r="F59" i="35"/>
  <c r="F94" i="35" s="1"/>
  <c r="E59" i="35"/>
  <c r="E94" i="35" s="1"/>
  <c r="F42" i="15"/>
  <c r="K62" i="35"/>
  <c r="K97" i="35" s="1"/>
  <c r="M62" i="35"/>
  <c r="M97" i="35" s="1"/>
  <c r="L62" i="35"/>
  <c r="L97" i="35" s="1"/>
  <c r="J62" i="35"/>
  <c r="J97" i="35" s="1"/>
  <c r="D62" i="35"/>
  <c r="D97" i="35" s="1"/>
  <c r="G62" i="35"/>
  <c r="G97" i="35" s="1"/>
  <c r="E62" i="35"/>
  <c r="E97" i="35" s="1"/>
  <c r="H62" i="35"/>
  <c r="H97" i="35" s="1"/>
  <c r="C62" i="35"/>
  <c r="I62" i="35"/>
  <c r="I97" i="35" s="1"/>
  <c r="F62" i="35"/>
  <c r="F97" i="35" s="1"/>
  <c r="D173" i="48"/>
  <c r="D173" i="29"/>
  <c r="D173" i="19"/>
  <c r="D154" i="45"/>
  <c r="D158" i="45" s="1"/>
  <c r="D170" i="45" s="1"/>
  <c r="D171" i="45" s="1"/>
  <c r="D154" i="41"/>
  <c r="D158" i="41" s="1"/>
  <c r="D170" i="41" s="1"/>
  <c r="D152" i="22"/>
  <c r="D153" i="22" s="1"/>
  <c r="D154" i="39"/>
  <c r="D158" i="39" s="1"/>
  <c r="D170" i="39" s="1"/>
  <c r="D153" i="3"/>
  <c r="D156" i="3" s="1"/>
  <c r="D157" i="20"/>
  <c r="D155" i="20"/>
  <c r="D154" i="28"/>
  <c r="D158" i="28" s="1"/>
  <c r="D170" i="28" s="1"/>
  <c r="D154" i="27"/>
  <c r="D158" i="27" s="1"/>
  <c r="D170" i="27" s="1"/>
  <c r="D154" i="42"/>
  <c r="D158" i="42" s="1"/>
  <c r="D170" i="42" s="1"/>
  <c r="D154" i="10"/>
  <c r="D158" i="10" s="1"/>
  <c r="D170" i="10" s="1"/>
  <c r="D157" i="38"/>
  <c r="D156" i="38"/>
  <c r="D157" i="46"/>
  <c r="D156" i="46"/>
  <c r="D155" i="46"/>
  <c r="D154" i="40"/>
  <c r="D158" i="40" s="1"/>
  <c r="D170" i="40" s="1"/>
  <c r="D154" i="33"/>
  <c r="D158" i="33" s="1"/>
  <c r="D170" i="33" s="1"/>
  <c r="D154" i="37"/>
  <c r="D158" i="37" s="1"/>
  <c r="D170" i="37" s="1"/>
  <c r="D23" i="24"/>
  <c r="B28" i="24"/>
  <c r="B25" i="24"/>
  <c r="D40" i="15"/>
  <c r="D43" i="15"/>
  <c r="B33" i="24"/>
  <c r="D45" i="15"/>
  <c r="D38" i="15"/>
  <c r="D33" i="24" l="1"/>
  <c r="D157" i="31"/>
  <c r="D173" i="49"/>
  <c r="D157" i="30"/>
  <c r="D155" i="31"/>
  <c r="G65" i="35"/>
  <c r="G100" i="35" s="1"/>
  <c r="D65" i="35"/>
  <c r="D100" i="35" s="1"/>
  <c r="F65" i="35"/>
  <c r="F100" i="35" s="1"/>
  <c r="L65" i="35"/>
  <c r="L100" i="35" s="1"/>
  <c r="M65" i="35"/>
  <c r="M100" i="35" s="1"/>
  <c r="I65" i="35"/>
  <c r="I100" i="35" s="1"/>
  <c r="E65" i="35"/>
  <c r="E100" i="35" s="1"/>
  <c r="J65" i="35"/>
  <c r="J100" i="35" s="1"/>
  <c r="C65" i="35"/>
  <c r="F45" i="15"/>
  <c r="D81" i="15" s="1"/>
  <c r="E81" i="15" s="1"/>
  <c r="K65" i="35"/>
  <c r="K100" i="35" s="1"/>
  <c r="H65" i="35"/>
  <c r="H100" i="35" s="1"/>
  <c r="D173" i="21"/>
  <c r="D156" i="30"/>
  <c r="D171" i="37"/>
  <c r="D173" i="37" s="1"/>
  <c r="D171" i="27"/>
  <c r="D173" i="27" s="1"/>
  <c r="D171" i="10"/>
  <c r="D173" i="10" s="1"/>
  <c r="D171" i="42"/>
  <c r="D173" i="42" s="1"/>
  <c r="D171" i="28"/>
  <c r="D173" i="28" s="1"/>
  <c r="D171" i="33"/>
  <c r="D173" i="33" s="1"/>
  <c r="D171" i="41"/>
  <c r="D173" i="41" s="1"/>
  <c r="D171" i="40"/>
  <c r="D173" i="40" s="1"/>
  <c r="D171" i="39"/>
  <c r="D173" i="39" s="1"/>
  <c r="N80" i="35"/>
  <c r="N45" i="35"/>
  <c r="N59" i="35"/>
  <c r="N62" i="35"/>
  <c r="D61" i="15"/>
  <c r="E61" i="15" s="1"/>
  <c r="F38" i="15"/>
  <c r="D173" i="47"/>
  <c r="L63" i="35"/>
  <c r="L98" i="35" s="1"/>
  <c r="H63" i="35"/>
  <c r="H98" i="35" s="1"/>
  <c r="I63" i="35"/>
  <c r="I98" i="35" s="1"/>
  <c r="G63" i="35"/>
  <c r="G98" i="35" s="1"/>
  <c r="F63" i="35"/>
  <c r="F98" i="35" s="1"/>
  <c r="J63" i="35"/>
  <c r="J98" i="35" s="1"/>
  <c r="D63" i="35"/>
  <c r="D98" i="35" s="1"/>
  <c r="K63" i="35"/>
  <c r="K98" i="35" s="1"/>
  <c r="E63" i="35"/>
  <c r="E98" i="35" s="1"/>
  <c r="C63" i="35"/>
  <c r="F43" i="15"/>
  <c r="M63" i="35"/>
  <c r="M98" i="35" s="1"/>
  <c r="C94" i="35"/>
  <c r="N94" i="35" s="1"/>
  <c r="C97" i="35"/>
  <c r="N97" i="35" s="1"/>
  <c r="D111" i="15"/>
  <c r="E111" i="15" s="1"/>
  <c r="D75" i="15"/>
  <c r="E75" i="15" s="1"/>
  <c r="D78" i="15"/>
  <c r="E78" i="15" s="1"/>
  <c r="D114" i="15"/>
  <c r="I58" i="35"/>
  <c r="I93" i="35" s="1"/>
  <c r="L58" i="35"/>
  <c r="L93" i="35" s="1"/>
  <c r="H58" i="35"/>
  <c r="H93" i="35" s="1"/>
  <c r="G58" i="35"/>
  <c r="G93" i="35" s="1"/>
  <c r="C58" i="35"/>
  <c r="J58" i="35"/>
  <c r="J93" i="35" s="1"/>
  <c r="E58" i="35"/>
  <c r="E93" i="35" s="1"/>
  <c r="M58" i="35"/>
  <c r="M93" i="35" s="1"/>
  <c r="F58" i="35"/>
  <c r="F93" i="35" s="1"/>
  <c r="D58" i="35"/>
  <c r="D93" i="35" s="1"/>
  <c r="K58" i="35"/>
  <c r="K93" i="35" s="1"/>
  <c r="F40" i="15"/>
  <c r="D60" i="35"/>
  <c r="D95" i="35" s="1"/>
  <c r="F60" i="35"/>
  <c r="F95" i="35" s="1"/>
  <c r="K60" i="35"/>
  <c r="K95" i="35" s="1"/>
  <c r="C60" i="35"/>
  <c r="J60" i="35"/>
  <c r="J95" i="35" s="1"/>
  <c r="E60" i="35"/>
  <c r="E95" i="35" s="1"/>
  <c r="H60" i="35"/>
  <c r="H95" i="35" s="1"/>
  <c r="L60" i="35"/>
  <c r="L95" i="35" s="1"/>
  <c r="M60" i="35"/>
  <c r="M95" i="35" s="1"/>
  <c r="G60" i="35"/>
  <c r="G95" i="35" s="1"/>
  <c r="I60" i="35"/>
  <c r="I95" i="35" s="1"/>
  <c r="D28" i="24"/>
  <c r="D25" i="24"/>
  <c r="D173" i="45"/>
  <c r="D155" i="22"/>
  <c r="D156" i="22"/>
  <c r="D157" i="22"/>
  <c r="D155" i="3"/>
  <c r="D157" i="3"/>
  <c r="D154" i="20"/>
  <c r="D158" i="20" s="1"/>
  <c r="D170" i="20" s="1"/>
  <c r="D171" i="20" s="1"/>
  <c r="D154" i="38"/>
  <c r="D158" i="38" s="1"/>
  <c r="D170" i="38" s="1"/>
  <c r="D171" i="38" s="1"/>
  <c r="D154" i="46"/>
  <c r="D158" i="46" s="1"/>
  <c r="D170" i="46" s="1"/>
  <c r="D171" i="46" s="1"/>
  <c r="D46" i="15"/>
  <c r="D41" i="15"/>
  <c r="B26" i="24"/>
  <c r="D44" i="15"/>
  <c r="B24" i="24"/>
  <c r="D154" i="30" l="1"/>
  <c r="D158" i="30" s="1"/>
  <c r="D170" i="30" s="1"/>
  <c r="D171" i="30" s="1"/>
  <c r="D173" i="30" s="1"/>
  <c r="D154" i="31"/>
  <c r="D158" i="31" s="1"/>
  <c r="D170" i="31" s="1"/>
  <c r="D171" i="31" s="1"/>
  <c r="D173" i="31" s="1"/>
  <c r="D117" i="15"/>
  <c r="N65" i="35"/>
  <c r="C100" i="35"/>
  <c r="N100" i="35" s="1"/>
  <c r="D173" i="38"/>
  <c r="N63" i="35"/>
  <c r="N58" i="35"/>
  <c r="N60" i="35"/>
  <c r="D26" i="24"/>
  <c r="F41" i="15"/>
  <c r="J61" i="35"/>
  <c r="J96" i="35" s="1"/>
  <c r="D61" i="35"/>
  <c r="D96" i="35" s="1"/>
  <c r="C61" i="35"/>
  <c r="I61" i="35"/>
  <c r="I96" i="35" s="1"/>
  <c r="M61" i="35"/>
  <c r="M96" i="35" s="1"/>
  <c r="K61" i="35"/>
  <c r="K96" i="35" s="1"/>
  <c r="G61" i="35"/>
  <c r="G96" i="35" s="1"/>
  <c r="E61" i="35"/>
  <c r="E96" i="35" s="1"/>
  <c r="L61" i="35"/>
  <c r="L96" i="35" s="1"/>
  <c r="F61" i="35"/>
  <c r="F96" i="35" s="1"/>
  <c r="H61" i="35"/>
  <c r="H96" i="35" s="1"/>
  <c r="C98" i="35"/>
  <c r="N98" i="35" s="1"/>
  <c r="D79" i="15"/>
  <c r="E79" i="15" s="1"/>
  <c r="D115" i="15"/>
  <c r="C93" i="35"/>
  <c r="N93" i="35" s="1"/>
  <c r="C95" i="35"/>
  <c r="N95" i="35" s="1"/>
  <c r="D110" i="15"/>
  <c r="E110" i="15" s="1"/>
  <c r="D74" i="15"/>
  <c r="E74" i="15" s="1"/>
  <c r="D112" i="15"/>
  <c r="E112" i="15" s="1"/>
  <c r="D76" i="15"/>
  <c r="E76" i="15" s="1"/>
  <c r="F44" i="15"/>
  <c r="G64" i="35"/>
  <c r="G99" i="35" s="1"/>
  <c r="M64" i="35"/>
  <c r="M99" i="35" s="1"/>
  <c r="I64" i="35"/>
  <c r="I99" i="35" s="1"/>
  <c r="K64" i="35"/>
  <c r="K99" i="35" s="1"/>
  <c r="F64" i="35"/>
  <c r="F99" i="35" s="1"/>
  <c r="L64" i="35"/>
  <c r="L99" i="35" s="1"/>
  <c r="J64" i="35"/>
  <c r="J99" i="35" s="1"/>
  <c r="H64" i="35"/>
  <c r="H99" i="35" s="1"/>
  <c r="E64" i="35"/>
  <c r="E99" i="35" s="1"/>
  <c r="C64" i="35"/>
  <c r="D64" i="35"/>
  <c r="D99" i="35" s="1"/>
  <c r="F46" i="15"/>
  <c r="M66" i="35"/>
  <c r="M101" i="35" s="1"/>
  <c r="I66" i="35"/>
  <c r="I101" i="35" s="1"/>
  <c r="E66" i="35"/>
  <c r="E101" i="35" s="1"/>
  <c r="K66" i="35"/>
  <c r="K101" i="35" s="1"/>
  <c r="H66" i="35"/>
  <c r="H101" i="35" s="1"/>
  <c r="C66" i="35"/>
  <c r="F66" i="35"/>
  <c r="F101" i="35" s="1"/>
  <c r="J66" i="35"/>
  <c r="J101" i="35" s="1"/>
  <c r="D66" i="35"/>
  <c r="D101" i="35" s="1"/>
  <c r="G66" i="35"/>
  <c r="G101" i="35" s="1"/>
  <c r="L66" i="35"/>
  <c r="L101" i="35" s="1"/>
  <c r="D24" i="24"/>
  <c r="D173" i="20"/>
  <c r="D173" i="46"/>
  <c r="D154" i="22"/>
  <c r="D158" i="22" s="1"/>
  <c r="D170" i="22" s="1"/>
  <c r="D154" i="3"/>
  <c r="D158" i="3" s="1"/>
  <c r="D170" i="3" s="1"/>
  <c r="D48" i="15"/>
  <c r="B29" i="24"/>
  <c r="B30" i="24"/>
  <c r="D47" i="15"/>
  <c r="B31" i="24"/>
  <c r="B27" i="24"/>
  <c r="M67" i="35" l="1"/>
  <c r="M102" i="35" s="1"/>
  <c r="K67" i="35"/>
  <c r="K102" i="35" s="1"/>
  <c r="E67" i="35"/>
  <c r="E102" i="35" s="1"/>
  <c r="J67" i="35"/>
  <c r="J102" i="35" s="1"/>
  <c r="F67" i="35"/>
  <c r="F102" i="35" s="1"/>
  <c r="L67" i="35"/>
  <c r="L102" i="35" s="1"/>
  <c r="F47" i="15"/>
  <c r="D83" i="15" s="1"/>
  <c r="E83" i="15" s="1"/>
  <c r="C67" i="35"/>
  <c r="C102" i="35" s="1"/>
  <c r="I67" i="35"/>
  <c r="I102" i="35" s="1"/>
  <c r="G67" i="35"/>
  <c r="G102" i="35" s="1"/>
  <c r="D67" i="35"/>
  <c r="D102" i="35" s="1"/>
  <c r="H67" i="35"/>
  <c r="H102" i="35" s="1"/>
  <c r="F68" i="35"/>
  <c r="F103" i="35" s="1"/>
  <c r="L68" i="35"/>
  <c r="L103" i="35" s="1"/>
  <c r="K68" i="35"/>
  <c r="K103" i="35" s="1"/>
  <c r="M68" i="35"/>
  <c r="M103" i="35" s="1"/>
  <c r="F48" i="15"/>
  <c r="D120" i="15" s="1"/>
  <c r="H68" i="35"/>
  <c r="H103" i="35" s="1"/>
  <c r="I68" i="35"/>
  <c r="I103" i="35" s="1"/>
  <c r="D68" i="35"/>
  <c r="D103" i="35" s="1"/>
  <c r="G68" i="35"/>
  <c r="G103" i="35" s="1"/>
  <c r="J68" i="35"/>
  <c r="J103" i="35" s="1"/>
  <c r="E68" i="35"/>
  <c r="E103" i="35" s="1"/>
  <c r="C68" i="35"/>
  <c r="C103" i="35" s="1"/>
  <c r="D171" i="22"/>
  <c r="D173" i="22" s="1"/>
  <c r="D171" i="3"/>
  <c r="D173" i="3" s="1"/>
  <c r="N66" i="35"/>
  <c r="N61" i="35"/>
  <c r="N64" i="35"/>
  <c r="D113" i="15"/>
  <c r="D77" i="15"/>
  <c r="E77" i="15" s="1"/>
  <c r="C96" i="35"/>
  <c r="N96" i="35" s="1"/>
  <c r="C99" i="35"/>
  <c r="N99" i="35" s="1"/>
  <c r="C101" i="35"/>
  <c r="N101" i="35" s="1"/>
  <c r="D80" i="15"/>
  <c r="E80" i="15" s="1"/>
  <c r="D116" i="15"/>
  <c r="D82" i="15"/>
  <c r="E82" i="15" s="1"/>
  <c r="D118" i="15"/>
  <c r="D29" i="24"/>
  <c r="D27" i="24"/>
  <c r="D31" i="24"/>
  <c r="D30" i="24"/>
  <c r="D84" i="15" l="1"/>
  <c r="E84" i="15" s="1"/>
  <c r="D119" i="15"/>
  <c r="N67" i="35"/>
  <c r="N68" i="35"/>
  <c r="N102" i="35"/>
  <c r="N103" i="35"/>
  <c r="E113" i="15"/>
  <c r="AD41" i="16"/>
  <c r="AD49" i="16"/>
  <c r="AD6" i="16"/>
  <c r="AD26" i="16"/>
  <c r="D36" i="15"/>
  <c r="AD47" i="16"/>
  <c r="AD46" i="16"/>
  <c r="AD17" i="16"/>
  <c r="D34" i="15"/>
  <c r="D37" i="15"/>
  <c r="AD45" i="16"/>
  <c r="C22" i="24"/>
  <c r="B4" i="24"/>
  <c r="B13" i="24"/>
  <c r="AD12" i="16"/>
  <c r="D26" i="15"/>
  <c r="AD25" i="16"/>
  <c r="AD37" i="16"/>
  <c r="D33" i="15"/>
  <c r="AD16" i="16"/>
  <c r="B12" i="24"/>
  <c r="AD8" i="16"/>
  <c r="AD11" i="16"/>
  <c r="D21" i="15"/>
  <c r="AD53" i="16"/>
  <c r="AD5" i="16"/>
  <c r="AD7" i="16"/>
  <c r="D22" i="15"/>
  <c r="D24" i="15"/>
  <c r="AD15" i="16"/>
  <c r="AD23" i="16"/>
  <c r="AD13" i="16"/>
  <c r="B11" i="24"/>
  <c r="B5" i="24"/>
  <c r="AD44" i="16"/>
  <c r="AD21" i="16"/>
  <c r="AD30" i="16"/>
  <c r="AD14" i="16"/>
  <c r="AD51" i="16"/>
  <c r="AD35" i="16"/>
  <c r="AD18" i="16"/>
  <c r="D27" i="15"/>
  <c r="AD24" i="16"/>
  <c r="AD29" i="16"/>
  <c r="AD33" i="16"/>
  <c r="AD31" i="16"/>
  <c r="AD19" i="16"/>
  <c r="D32" i="15"/>
  <c r="D23" i="15"/>
  <c r="AD32" i="16"/>
  <c r="AD38" i="16"/>
  <c r="D31" i="15"/>
  <c r="AD48" i="16"/>
  <c r="AD36" i="16"/>
  <c r="AD50" i="16"/>
  <c r="D28" i="15"/>
  <c r="AD52" i="16"/>
  <c r="D35" i="15"/>
  <c r="AD34" i="16"/>
  <c r="AD39" i="16"/>
  <c r="AD40" i="16"/>
  <c r="AD20" i="16"/>
  <c r="B6" i="24"/>
  <c r="AD43" i="16"/>
  <c r="AD22" i="16"/>
  <c r="AD10" i="16"/>
  <c r="AD54" i="16"/>
  <c r="AD27" i="16"/>
  <c r="D30" i="15"/>
  <c r="B10" i="24"/>
  <c r="B9" i="24"/>
  <c r="B7" i="24"/>
  <c r="AD28" i="16"/>
  <c r="E50" i="15"/>
  <c r="AD9" i="16"/>
  <c r="D29" i="15"/>
  <c r="AD42" i="16"/>
  <c r="D13" i="24" l="1"/>
  <c r="D12" i="24"/>
  <c r="M57" i="35"/>
  <c r="M92" i="35" s="1"/>
  <c r="H57" i="35"/>
  <c r="H92" i="35" s="1"/>
  <c r="F57" i="35"/>
  <c r="F92" i="35" s="1"/>
  <c r="L57" i="35"/>
  <c r="L92" i="35" s="1"/>
  <c r="C57" i="35"/>
  <c r="G57" i="35"/>
  <c r="G92" i="35" s="1"/>
  <c r="J57" i="35"/>
  <c r="J92" i="35" s="1"/>
  <c r="K57" i="35"/>
  <c r="K92" i="35" s="1"/>
  <c r="F37" i="15"/>
  <c r="I57" i="35"/>
  <c r="I92" i="35" s="1"/>
  <c r="D57" i="35"/>
  <c r="D92" i="35" s="1"/>
  <c r="E57" i="35"/>
  <c r="E92" i="35" s="1"/>
  <c r="K56" i="35"/>
  <c r="K91" i="35" s="1"/>
  <c r="J56" i="35"/>
  <c r="J91" i="35" s="1"/>
  <c r="G56" i="35"/>
  <c r="G91" i="35" s="1"/>
  <c r="F56" i="35"/>
  <c r="F91" i="35" s="1"/>
  <c r="C56" i="35"/>
  <c r="M56" i="35"/>
  <c r="M91" i="35" s="1"/>
  <c r="F36" i="15"/>
  <c r="D56" i="35"/>
  <c r="D91" i="35" s="1"/>
  <c r="L56" i="35"/>
  <c r="L91" i="35" s="1"/>
  <c r="H56" i="35"/>
  <c r="H91" i="35" s="1"/>
  <c r="E56" i="35"/>
  <c r="E91" i="35" s="1"/>
  <c r="I56" i="35"/>
  <c r="I91" i="35" s="1"/>
  <c r="M55" i="35"/>
  <c r="M90" i="35" s="1"/>
  <c r="H55" i="35"/>
  <c r="H90" i="35" s="1"/>
  <c r="F35" i="15"/>
  <c r="I55" i="35"/>
  <c r="I90" i="35" s="1"/>
  <c r="F55" i="35"/>
  <c r="F90" i="35" s="1"/>
  <c r="C55" i="35"/>
  <c r="G55" i="35"/>
  <c r="G90" i="35" s="1"/>
  <c r="J55" i="35"/>
  <c r="J90" i="35" s="1"/>
  <c r="K55" i="35"/>
  <c r="K90" i="35" s="1"/>
  <c r="D55" i="35"/>
  <c r="D90" i="35" s="1"/>
  <c r="L55" i="35"/>
  <c r="L90" i="35" s="1"/>
  <c r="E55" i="35"/>
  <c r="E90" i="35" s="1"/>
  <c r="M54" i="35"/>
  <c r="M89" i="35" s="1"/>
  <c r="C54" i="35"/>
  <c r="H54" i="35"/>
  <c r="H89" i="35" s="1"/>
  <c r="I54" i="35"/>
  <c r="I89" i="35" s="1"/>
  <c r="D54" i="35"/>
  <c r="D89" i="35" s="1"/>
  <c r="G54" i="35"/>
  <c r="G89" i="35" s="1"/>
  <c r="L54" i="35"/>
  <c r="L89" i="35" s="1"/>
  <c r="E54" i="35"/>
  <c r="E89" i="35" s="1"/>
  <c r="J54" i="35"/>
  <c r="J89" i="35" s="1"/>
  <c r="F34" i="15"/>
  <c r="K54" i="35"/>
  <c r="K89" i="35" s="1"/>
  <c r="F54" i="35"/>
  <c r="F89" i="35" s="1"/>
  <c r="I53" i="35"/>
  <c r="I88" i="35" s="1"/>
  <c r="C53" i="35"/>
  <c r="G53" i="35"/>
  <c r="G88" i="35" s="1"/>
  <c r="F33" i="15"/>
  <c r="L53" i="35"/>
  <c r="L88" i="35" s="1"/>
  <c r="H53" i="35"/>
  <c r="H88" i="35" s="1"/>
  <c r="F53" i="35"/>
  <c r="F88" i="35" s="1"/>
  <c r="K53" i="35"/>
  <c r="K88" i="35" s="1"/>
  <c r="M53" i="35"/>
  <c r="M88" i="35" s="1"/>
  <c r="D53" i="35"/>
  <c r="D88" i="35" s="1"/>
  <c r="E53" i="35"/>
  <c r="E88" i="35" s="1"/>
  <c r="J53" i="35"/>
  <c r="J88" i="35" s="1"/>
  <c r="F52" i="35"/>
  <c r="F87" i="35" s="1"/>
  <c r="C52" i="35"/>
  <c r="G52" i="35"/>
  <c r="G87" i="35" s="1"/>
  <c r="D52" i="35"/>
  <c r="D87" i="35" s="1"/>
  <c r="H52" i="35"/>
  <c r="H87" i="35" s="1"/>
  <c r="L52" i="35"/>
  <c r="L87" i="35" s="1"/>
  <c r="J52" i="35"/>
  <c r="J87" i="35" s="1"/>
  <c r="M52" i="35"/>
  <c r="M87" i="35" s="1"/>
  <c r="K52" i="35"/>
  <c r="K87" i="35" s="1"/>
  <c r="E52" i="35"/>
  <c r="E87" i="35" s="1"/>
  <c r="I52" i="35"/>
  <c r="I87" i="35" s="1"/>
  <c r="F32" i="15"/>
  <c r="L51" i="35"/>
  <c r="L86" i="35" s="1"/>
  <c r="G51" i="35"/>
  <c r="G86" i="35" s="1"/>
  <c r="F31" i="15"/>
  <c r="D51" i="35"/>
  <c r="D86" i="35" s="1"/>
  <c r="C51" i="35"/>
  <c r="H51" i="35"/>
  <c r="H86" i="35" s="1"/>
  <c r="E51" i="35"/>
  <c r="E86" i="35" s="1"/>
  <c r="J51" i="35"/>
  <c r="J86" i="35" s="1"/>
  <c r="I51" i="35"/>
  <c r="I86" i="35" s="1"/>
  <c r="F51" i="35"/>
  <c r="F86" i="35" s="1"/>
  <c r="M51" i="35"/>
  <c r="M86" i="35" s="1"/>
  <c r="K51" i="35"/>
  <c r="K86" i="35" s="1"/>
  <c r="H50" i="35"/>
  <c r="H85" i="35" s="1"/>
  <c r="I50" i="35"/>
  <c r="I85" i="35" s="1"/>
  <c r="L50" i="35"/>
  <c r="L85" i="35" s="1"/>
  <c r="E50" i="35"/>
  <c r="E85" i="35" s="1"/>
  <c r="J50" i="35"/>
  <c r="J85" i="35" s="1"/>
  <c r="F50" i="35"/>
  <c r="F85" i="35" s="1"/>
  <c r="G50" i="35"/>
  <c r="G85" i="35" s="1"/>
  <c r="M50" i="35"/>
  <c r="M85" i="35" s="1"/>
  <c r="K50" i="35"/>
  <c r="K85" i="35" s="1"/>
  <c r="F30" i="15"/>
  <c r="D50" i="35"/>
  <c r="D85" i="35" s="1"/>
  <c r="C50" i="35"/>
  <c r="C49" i="35"/>
  <c r="D49" i="35"/>
  <c r="D84" i="35" s="1"/>
  <c r="M49" i="35"/>
  <c r="M84" i="35" s="1"/>
  <c r="F29" i="15"/>
  <c r="I49" i="35"/>
  <c r="I84" i="35" s="1"/>
  <c r="L49" i="35"/>
  <c r="L84" i="35" s="1"/>
  <c r="F49" i="35"/>
  <c r="F84" i="35" s="1"/>
  <c r="G49" i="35"/>
  <c r="G84" i="35" s="1"/>
  <c r="K49" i="35"/>
  <c r="K84" i="35" s="1"/>
  <c r="H49" i="35"/>
  <c r="H84" i="35" s="1"/>
  <c r="E49" i="35"/>
  <c r="E84" i="35" s="1"/>
  <c r="J49" i="35"/>
  <c r="J84" i="35" s="1"/>
  <c r="D11" i="24"/>
  <c r="L48" i="35"/>
  <c r="L83" i="35" s="1"/>
  <c r="D48" i="35"/>
  <c r="D83" i="35" s="1"/>
  <c r="F48" i="35"/>
  <c r="F83" i="35" s="1"/>
  <c r="K48" i="35"/>
  <c r="K83" i="35" s="1"/>
  <c r="C48" i="35"/>
  <c r="G48" i="35"/>
  <c r="G83" i="35" s="1"/>
  <c r="F28" i="15"/>
  <c r="M48" i="35"/>
  <c r="M83" i="35" s="1"/>
  <c r="E48" i="35"/>
  <c r="E83" i="35" s="1"/>
  <c r="H48" i="35"/>
  <c r="H83" i="35" s="1"/>
  <c r="I48" i="35"/>
  <c r="I83" i="35" s="1"/>
  <c r="J48" i="35"/>
  <c r="J83" i="35" s="1"/>
  <c r="H47" i="35"/>
  <c r="H82" i="35" s="1"/>
  <c r="F27" i="15"/>
  <c r="G47" i="35"/>
  <c r="G82" i="35" s="1"/>
  <c r="D47" i="35"/>
  <c r="D82" i="35" s="1"/>
  <c r="J47" i="35"/>
  <c r="J82" i="35" s="1"/>
  <c r="M47" i="35"/>
  <c r="M82" i="35" s="1"/>
  <c r="L47" i="35"/>
  <c r="L82" i="35" s="1"/>
  <c r="I47" i="35"/>
  <c r="I82" i="35" s="1"/>
  <c r="E47" i="35"/>
  <c r="E82" i="35" s="1"/>
  <c r="K47" i="35"/>
  <c r="K82" i="35" s="1"/>
  <c r="C47" i="35"/>
  <c r="F47" i="35"/>
  <c r="F82" i="35" s="1"/>
  <c r="D10" i="24"/>
  <c r="D9" i="24"/>
  <c r="F46" i="35"/>
  <c r="F81" i="35" s="1"/>
  <c r="G46" i="35"/>
  <c r="G81" i="35" s="1"/>
  <c r="J46" i="35"/>
  <c r="J81" i="35" s="1"/>
  <c r="E46" i="35"/>
  <c r="E81" i="35" s="1"/>
  <c r="K46" i="35"/>
  <c r="K81" i="35" s="1"/>
  <c r="D46" i="35"/>
  <c r="D81" i="35" s="1"/>
  <c r="F26" i="15"/>
  <c r="M46" i="35"/>
  <c r="M81" i="35" s="1"/>
  <c r="I46" i="35"/>
  <c r="I81" i="35" s="1"/>
  <c r="L46" i="35"/>
  <c r="L81" i="35" s="1"/>
  <c r="C46" i="35"/>
  <c r="H46" i="35"/>
  <c r="H81" i="35" s="1"/>
  <c r="D7" i="24"/>
  <c r="I44" i="35"/>
  <c r="I79" i="35" s="1"/>
  <c r="F44" i="35"/>
  <c r="F79" i="35" s="1"/>
  <c r="K44" i="35"/>
  <c r="K79" i="35" s="1"/>
  <c r="E44" i="35"/>
  <c r="E79" i="35" s="1"/>
  <c r="G44" i="35"/>
  <c r="G79" i="35" s="1"/>
  <c r="D44" i="35"/>
  <c r="D79" i="35" s="1"/>
  <c r="H44" i="35"/>
  <c r="H79" i="35" s="1"/>
  <c r="J44" i="35"/>
  <c r="J79" i="35" s="1"/>
  <c r="F24" i="15"/>
  <c r="L44" i="35"/>
  <c r="L79" i="35" s="1"/>
  <c r="M44" i="35"/>
  <c r="M79" i="35" s="1"/>
  <c r="C44" i="35"/>
  <c r="D6" i="24"/>
  <c r="J43" i="35"/>
  <c r="J78" i="35" s="1"/>
  <c r="G43" i="35"/>
  <c r="G78" i="35" s="1"/>
  <c r="M43" i="35"/>
  <c r="M78" i="35" s="1"/>
  <c r="F23" i="15"/>
  <c r="K43" i="35"/>
  <c r="K78" i="35" s="1"/>
  <c r="H43" i="35"/>
  <c r="H78" i="35" s="1"/>
  <c r="L43" i="35"/>
  <c r="L78" i="35" s="1"/>
  <c r="D43" i="35"/>
  <c r="D78" i="35" s="1"/>
  <c r="I43" i="35"/>
  <c r="I78" i="35" s="1"/>
  <c r="E43" i="35"/>
  <c r="E78" i="35" s="1"/>
  <c r="F43" i="35"/>
  <c r="F78" i="35" s="1"/>
  <c r="C43" i="35"/>
  <c r="C42" i="35"/>
  <c r="K42" i="35"/>
  <c r="K77" i="35" s="1"/>
  <c r="J42" i="35"/>
  <c r="J77" i="35" s="1"/>
  <c r="M42" i="35"/>
  <c r="M77" i="35" s="1"/>
  <c r="D42" i="35"/>
  <c r="D77" i="35" s="1"/>
  <c r="L42" i="35"/>
  <c r="L77" i="35" s="1"/>
  <c r="F22" i="15"/>
  <c r="I42" i="35"/>
  <c r="I77" i="35" s="1"/>
  <c r="E42" i="35"/>
  <c r="E77" i="35" s="1"/>
  <c r="F42" i="35"/>
  <c r="F77" i="35" s="1"/>
  <c r="G42" i="35"/>
  <c r="G77" i="35" s="1"/>
  <c r="H42" i="35"/>
  <c r="H77" i="35" s="1"/>
  <c r="D5" i="24"/>
  <c r="C41" i="35"/>
  <c r="F41" i="35"/>
  <c r="F76" i="35" s="1"/>
  <c r="E41" i="35"/>
  <c r="E76" i="35" s="1"/>
  <c r="K41" i="35"/>
  <c r="K76" i="35" s="1"/>
  <c r="F21" i="15"/>
  <c r="G41" i="35"/>
  <c r="G76" i="35" s="1"/>
  <c r="J41" i="35"/>
  <c r="J76" i="35" s="1"/>
  <c r="H41" i="35"/>
  <c r="H76" i="35" s="1"/>
  <c r="D41" i="35"/>
  <c r="D76" i="35" s="1"/>
  <c r="M41" i="35"/>
  <c r="M76" i="35" s="1"/>
  <c r="I41" i="35"/>
  <c r="I76" i="35" s="1"/>
  <c r="L41" i="35"/>
  <c r="L76" i="35" s="1"/>
  <c r="D4" i="24"/>
  <c r="B14" i="24"/>
  <c r="N44" i="35" l="1"/>
  <c r="N47" i="35"/>
  <c r="N50" i="35"/>
  <c r="N42" i="35"/>
  <c r="N46" i="35"/>
  <c r="N48" i="35"/>
  <c r="N52" i="35"/>
  <c r="N53" i="35"/>
  <c r="N54" i="35"/>
  <c r="N55" i="35"/>
  <c r="N43" i="35"/>
  <c r="N49" i="35"/>
  <c r="N51" i="35"/>
  <c r="N56" i="35"/>
  <c r="N57" i="35"/>
  <c r="C77" i="35"/>
  <c r="N77" i="35" s="1"/>
  <c r="C81" i="35"/>
  <c r="N81" i="35" s="1"/>
  <c r="D62" i="15"/>
  <c r="E62" i="15" s="1"/>
  <c r="D98" i="15"/>
  <c r="E98" i="15" s="1"/>
  <c r="C83" i="35"/>
  <c r="N83" i="35" s="1"/>
  <c r="D102" i="15"/>
  <c r="E102" i="15" s="1"/>
  <c r="D66" i="15"/>
  <c r="E66" i="15" s="1"/>
  <c r="C87" i="35"/>
  <c r="N87" i="35" s="1"/>
  <c r="C88" i="35"/>
  <c r="N88" i="35" s="1"/>
  <c r="D106" i="15"/>
  <c r="E106" i="15" s="1"/>
  <c r="D70" i="15"/>
  <c r="E70" i="15" s="1"/>
  <c r="C89" i="35"/>
  <c r="N89" i="35" s="1"/>
  <c r="C90" i="35"/>
  <c r="N90" i="35" s="1"/>
  <c r="D93" i="15"/>
  <c r="E93" i="15" s="1"/>
  <c r="D57" i="15"/>
  <c r="E57" i="15" s="1"/>
  <c r="C78" i="35"/>
  <c r="N78" i="35" s="1"/>
  <c r="D59" i="15"/>
  <c r="E59" i="15" s="1"/>
  <c r="D95" i="15"/>
  <c r="E95" i="15" s="1"/>
  <c r="D60" i="15"/>
  <c r="E60" i="15" s="1"/>
  <c r="D96" i="15"/>
  <c r="E96" i="15" s="1"/>
  <c r="C84" i="35"/>
  <c r="N84" i="35" s="1"/>
  <c r="C86" i="35"/>
  <c r="N86" i="35" s="1"/>
  <c r="C91" i="35"/>
  <c r="N91" i="35" s="1"/>
  <c r="D73" i="15"/>
  <c r="E73" i="15" s="1"/>
  <c r="D109" i="15"/>
  <c r="E109" i="15" s="1"/>
  <c r="C92" i="35"/>
  <c r="N92" i="35" s="1"/>
  <c r="N41" i="35"/>
  <c r="C76" i="35"/>
  <c r="N76" i="35" s="1"/>
  <c r="D58" i="15"/>
  <c r="E58" i="15" s="1"/>
  <c r="D94" i="15"/>
  <c r="E94" i="15" s="1"/>
  <c r="C79" i="35"/>
  <c r="N79" i="35" s="1"/>
  <c r="C82" i="35"/>
  <c r="N82" i="35" s="1"/>
  <c r="D64" i="15"/>
  <c r="E64" i="15" s="1"/>
  <c r="D100" i="15"/>
  <c r="E100" i="15" s="1"/>
  <c r="D101" i="15"/>
  <c r="E101" i="15" s="1"/>
  <c r="D65" i="15"/>
  <c r="E65" i="15" s="1"/>
  <c r="C85" i="35"/>
  <c r="N85" i="35" s="1"/>
  <c r="D104" i="15"/>
  <c r="E104" i="15" s="1"/>
  <c r="D68" i="15"/>
  <c r="E68" i="15" s="1"/>
  <c r="D105" i="15"/>
  <c r="E105" i="15" s="1"/>
  <c r="D69" i="15"/>
  <c r="E69" i="15" s="1"/>
  <c r="D99" i="15"/>
  <c r="E99" i="15" s="1"/>
  <c r="D63" i="15"/>
  <c r="E63" i="15" s="1"/>
  <c r="D103" i="15"/>
  <c r="E103" i="15" s="1"/>
  <c r="D67" i="15"/>
  <c r="E67" i="15" s="1"/>
  <c r="D71" i="15"/>
  <c r="E71" i="15" s="1"/>
  <c r="D107" i="15"/>
  <c r="E107" i="15" s="1"/>
  <c r="D72" i="15"/>
  <c r="E72" i="15" s="1"/>
  <c r="D108" i="15"/>
  <c r="E108" i="15" s="1"/>
  <c r="D14" i="24"/>
  <c r="E114" i="15" l="1"/>
  <c r="E115" i="15" l="1"/>
  <c r="B15" i="24"/>
  <c r="D15" i="24" l="1"/>
  <c r="B16" i="24"/>
  <c r="D16" i="24" l="1"/>
  <c r="E116" i="15" l="1"/>
  <c r="E117" i="15" l="1"/>
  <c r="B17" i="24"/>
  <c r="D17" i="24" l="1"/>
  <c r="B18" i="24"/>
  <c r="D18" i="24" l="1"/>
  <c r="E118" i="15" l="1"/>
  <c r="E119" i="15" l="1"/>
  <c r="B19" i="24"/>
  <c r="D19" i="24" l="1"/>
  <c r="B20" i="24"/>
  <c r="D20" i="24" l="1"/>
  <c r="E120" i="15" l="1"/>
  <c r="D13" i="18" l="1"/>
  <c r="B22" i="24"/>
  <c r="E49" i="15"/>
  <c r="C32" i="24"/>
  <c r="D50" i="15"/>
  <c r="E51" i="15" l="1"/>
  <c r="F13" i="15"/>
  <c r="C34" i="24"/>
  <c r="D22" i="24"/>
  <c r="C98" i="18"/>
  <c r="D98" i="18" s="1"/>
  <c r="C97" i="18"/>
  <c r="D97" i="18" s="1"/>
  <c r="K70" i="35"/>
  <c r="K105" i="35" s="1"/>
  <c r="H70" i="35"/>
  <c r="H105" i="35" s="1"/>
  <c r="L70" i="35"/>
  <c r="L105" i="35" s="1"/>
  <c r="F70" i="35"/>
  <c r="F105" i="35" s="1"/>
  <c r="J70" i="35"/>
  <c r="J105" i="35" s="1"/>
  <c r="E70" i="35"/>
  <c r="E105" i="35" s="1"/>
  <c r="I70" i="35"/>
  <c r="I105" i="35" s="1"/>
  <c r="G70" i="35"/>
  <c r="G105" i="35" s="1"/>
  <c r="F50" i="15"/>
  <c r="C70" i="35"/>
  <c r="D70" i="35"/>
  <c r="D105" i="35" s="1"/>
  <c r="M70" i="35"/>
  <c r="M105" i="35" s="1"/>
  <c r="AG39" i="16"/>
  <c r="AG8" i="16"/>
  <c r="AG30" i="16"/>
  <c r="AG52" i="16"/>
  <c r="AG12" i="16"/>
  <c r="AG54" i="16"/>
  <c r="AG23" i="16"/>
  <c r="AG13" i="16"/>
  <c r="AG32" i="16"/>
  <c r="AG36" i="16"/>
  <c r="AG27" i="16"/>
  <c r="AG50" i="16"/>
  <c r="AG34" i="16"/>
  <c r="AG46" i="16"/>
  <c r="AG37" i="16"/>
  <c r="AG42" i="16"/>
  <c r="AG33" i="16"/>
  <c r="AG48" i="16"/>
  <c r="AG25" i="16"/>
  <c r="AG31" i="16"/>
  <c r="AG7" i="16"/>
  <c r="AG35" i="16"/>
  <c r="AG21" i="16"/>
  <c r="AG17" i="16"/>
  <c r="AG43" i="16"/>
  <c r="AG38" i="16"/>
  <c r="AG22" i="16"/>
  <c r="AG19" i="16"/>
  <c r="AG20" i="16"/>
  <c r="AG16" i="16"/>
  <c r="AG49" i="16"/>
  <c r="AG10" i="16"/>
  <c r="AG44" i="16"/>
  <c r="AG41" i="16"/>
  <c r="AG45" i="16"/>
  <c r="AG15" i="16"/>
  <c r="AG5" i="16"/>
  <c r="AG29" i="16"/>
  <c r="AG28" i="16"/>
  <c r="AG53" i="16"/>
  <c r="AG51" i="16"/>
  <c r="AG14" i="16"/>
  <c r="AG47" i="16"/>
  <c r="AG6" i="16"/>
  <c r="AG24" i="16"/>
  <c r="AG9" i="16"/>
  <c r="AG40" i="16"/>
  <c r="AG26" i="16"/>
  <c r="AG11" i="16"/>
  <c r="AG18" i="16"/>
  <c r="N70" i="35" l="1"/>
  <c r="D101" i="18"/>
  <c r="D112" i="18" s="1"/>
  <c r="D114" i="18" s="1"/>
  <c r="D167" i="18" s="1"/>
  <c r="D169" i="18" s="1"/>
  <c r="AH17" i="16"/>
  <c r="AI17" i="16" s="1"/>
  <c r="AH37" i="16"/>
  <c r="AI37" i="16" s="1"/>
  <c r="AH30" i="16"/>
  <c r="AI30" i="16" s="1"/>
  <c r="AH11" i="16"/>
  <c r="AI11" i="16" s="1"/>
  <c r="AH39" i="16"/>
  <c r="AI39" i="16" s="1"/>
  <c r="AH50" i="16"/>
  <c r="AI50" i="16" s="1"/>
  <c r="AH27" i="16"/>
  <c r="AI27" i="16" s="1"/>
  <c r="AH33" i="16"/>
  <c r="AI33" i="16" s="1"/>
  <c r="AH10" i="16"/>
  <c r="AI10" i="16" s="1"/>
  <c r="AH31" i="16"/>
  <c r="AI31" i="16" s="1"/>
  <c r="AH29" i="16"/>
  <c r="AI29" i="16" s="1"/>
  <c r="AH5" i="16"/>
  <c r="AI5" i="16" s="1"/>
  <c r="AH22" i="16"/>
  <c r="AI22" i="16" s="1"/>
  <c r="AH32" i="16"/>
  <c r="AI32" i="16" s="1"/>
  <c r="AH53" i="16"/>
  <c r="AI53" i="16" s="1"/>
  <c r="AH6" i="16"/>
  <c r="AI6" i="16" s="1"/>
  <c r="AH40" i="16"/>
  <c r="AI40" i="16" s="1"/>
  <c r="AH7" i="16"/>
  <c r="AI7" i="16" s="1"/>
  <c r="AH54" i="16"/>
  <c r="AI54" i="16" s="1"/>
  <c r="AH38" i="16"/>
  <c r="AI38" i="16" s="1"/>
  <c r="AH12" i="16"/>
  <c r="AI12" i="16" s="1"/>
  <c r="AH26" i="16"/>
  <c r="AI26" i="16" s="1"/>
  <c r="AH49" i="16"/>
  <c r="AI49" i="16" s="1"/>
  <c r="AH34" i="16"/>
  <c r="AI34" i="16" s="1"/>
  <c r="AH20" i="16"/>
  <c r="AI20" i="16" s="1"/>
  <c r="AH52" i="16"/>
  <c r="AI52" i="16" s="1"/>
  <c r="AH35" i="16"/>
  <c r="AI35" i="16" s="1"/>
  <c r="AH36" i="16"/>
  <c r="AI36" i="16" s="1"/>
  <c r="AH47" i="16"/>
  <c r="AI47" i="16" s="1"/>
  <c r="AH46" i="16"/>
  <c r="AI46" i="16" s="1"/>
  <c r="AH24" i="16"/>
  <c r="AI24" i="16" s="1"/>
  <c r="AH41" i="16"/>
  <c r="AI41" i="16" s="1"/>
  <c r="AH48" i="16"/>
  <c r="AI48" i="16" s="1"/>
  <c r="AH51" i="16"/>
  <c r="AI51" i="16" s="1"/>
  <c r="AH42" i="16"/>
  <c r="AI42" i="16" s="1"/>
  <c r="AH45" i="16"/>
  <c r="AI45" i="16" s="1"/>
  <c r="AH14" i="16"/>
  <c r="AI14" i="16" s="1"/>
  <c r="AH23" i="16"/>
  <c r="AI23" i="16" s="1"/>
  <c r="AH44" i="16"/>
  <c r="AI44" i="16" s="1"/>
  <c r="AH9" i="16"/>
  <c r="AI9" i="16" s="1"/>
  <c r="AH28" i="16"/>
  <c r="AI28" i="16" s="1"/>
  <c r="AH43" i="16"/>
  <c r="AI43" i="16" s="1"/>
  <c r="AH25" i="16"/>
  <c r="AI25" i="16" s="1"/>
  <c r="AH13" i="16"/>
  <c r="AI13" i="16" s="1"/>
  <c r="AH15" i="16"/>
  <c r="AI15" i="16" s="1"/>
  <c r="AH19" i="16"/>
  <c r="AI19" i="16" s="1"/>
  <c r="AH21" i="16"/>
  <c r="AI21" i="16" s="1"/>
  <c r="AH18" i="16"/>
  <c r="AI18" i="16" s="1"/>
  <c r="AH16" i="16"/>
  <c r="AI16" i="16" s="1"/>
  <c r="AH8" i="16"/>
  <c r="AI8" i="16" s="1"/>
  <c r="D122" i="15"/>
  <c r="E122" i="15" s="1"/>
  <c r="D86" i="15"/>
  <c r="E86" i="15" s="1"/>
  <c r="C105" i="35"/>
  <c r="N105" i="35" s="1"/>
  <c r="D152" i="18" l="1"/>
  <c r="D153" i="18" s="1"/>
  <c r="AI2" i="16"/>
  <c r="D155" i="18" l="1"/>
  <c r="D156" i="18"/>
  <c r="D157" i="18"/>
  <c r="D154" i="18" l="1"/>
  <c r="D158" i="18" s="1"/>
  <c r="D170" i="18" s="1"/>
  <c r="D171" i="18" s="1"/>
  <c r="D173" i="18" l="1"/>
  <c r="D49" i="15"/>
  <c r="B32" i="24"/>
  <c r="D32" i="24" l="1"/>
  <c r="D34" i="24" s="1"/>
  <c r="D35" i="24" s="1"/>
  <c r="M69" i="35"/>
  <c r="H69" i="35"/>
  <c r="L69" i="35"/>
  <c r="E69" i="35"/>
  <c r="C69" i="35"/>
  <c r="F69" i="35"/>
  <c r="G69" i="35"/>
  <c r="K69" i="35"/>
  <c r="D69" i="35"/>
  <c r="I69" i="35"/>
  <c r="J69" i="35"/>
  <c r="F49" i="15"/>
  <c r="E52" i="15" s="1"/>
  <c r="N69" i="35" l="1"/>
  <c r="N71" i="35" s="1"/>
  <c r="M104" i="35"/>
  <c r="M106" i="35" s="1"/>
  <c r="M71" i="35"/>
  <c r="H71" i="35"/>
  <c r="H104" i="35"/>
  <c r="H106" i="35" s="1"/>
  <c r="L104" i="35"/>
  <c r="L106" i="35" s="1"/>
  <c r="L71" i="35"/>
  <c r="E104" i="35"/>
  <c r="E106" i="35" s="1"/>
  <c r="E71" i="35"/>
  <c r="C71" i="35"/>
  <c r="C104" i="35"/>
  <c r="F104" i="35"/>
  <c r="F106" i="35" s="1"/>
  <c r="F71" i="35"/>
  <c r="G104" i="35"/>
  <c r="G106" i="35" s="1"/>
  <c r="G71" i="35"/>
  <c r="K104" i="35"/>
  <c r="K106" i="35" s="1"/>
  <c r="K71" i="35"/>
  <c r="D71" i="35"/>
  <c r="D104" i="35"/>
  <c r="D106" i="35" s="1"/>
  <c r="I104" i="35"/>
  <c r="I106" i="35" s="1"/>
  <c r="I71" i="35"/>
  <c r="J104" i="35"/>
  <c r="J106" i="35" s="1"/>
  <c r="J71" i="35"/>
  <c r="D85" i="15"/>
  <c r="D121" i="15"/>
  <c r="E121" i="15" s="1"/>
  <c r="E124" i="15" s="1"/>
  <c r="N104" i="35" l="1"/>
  <c r="N106" i="35" s="1"/>
  <c r="C106" i="35"/>
  <c r="E85" i="15"/>
  <c r="E88" i="15" s="1"/>
  <c r="D87" i="15"/>
  <c r="D123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BB03E3D7-A9E5-429F-91B3-5CE597602BCB}">
      <text>
        <r>
          <rPr>
            <b/>
            <i/>
            <sz val="9"/>
            <color indexed="81"/>
            <rFont val="Arial"/>
            <family val="2"/>
          </rPr>
          <t>OBS.:</t>
        </r>
        <r>
          <rPr>
            <i/>
            <sz val="9"/>
            <color indexed="81"/>
            <rFont val="Arial"/>
            <family val="2"/>
          </rPr>
          <t xml:space="preserve"> média mensal de dias de trabalho conforme informado na guia "ANEXO: Funções e benefícios". </t>
        </r>
      </text>
    </comment>
    <comment ref="C95" authorId="0" shapeId="0" xr:uid="{50B21CBE-2FBA-4DCC-82C2-21AAD5E8625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B7726AD8-21CE-4989-8D0B-F2DB91875068}">
      <text>
        <r>
          <rPr>
            <b/>
            <sz val="8"/>
            <color indexed="81"/>
            <rFont val="Tahoma"/>
            <family val="2"/>
          </rPr>
          <t xml:space="preserve">Estimativa do MPOG (manual de preenchimento, pg. 54):
</t>
        </r>
        <r>
          <rPr>
            <i/>
            <sz val="8"/>
            <color indexed="81"/>
            <rFont val="Tahoma"/>
            <family val="2"/>
          </rPr>
          <t xml:space="preserve">
O nº médio anual de ausências legais por ano é de 2,96 dias.</t>
        </r>
      </text>
    </comment>
    <comment ref="C97" authorId="0" shapeId="0" xr:uid="{9BFBD4BC-D470-41AA-8260-F5D04F0BAFE3}">
      <text>
        <r>
          <rPr>
            <b/>
            <sz val="8"/>
            <color indexed="81"/>
            <rFont val="Tahoma"/>
            <family val="2"/>
          </rPr>
          <t xml:space="preserve">Estimativa do MPOG (manual de preenchimento, pg. 27):
</t>
        </r>
        <r>
          <rPr>
            <i/>
            <sz val="8"/>
            <color indexed="81"/>
            <rFont val="Tahoma"/>
            <family val="2"/>
          </rPr>
          <t>1,5% dos trabalhadores tem filhos.</t>
        </r>
        <r>
          <rPr>
            <b/>
            <sz val="8"/>
            <color indexed="81"/>
            <rFont val="Tahoma"/>
            <family val="2"/>
          </rPr>
          <t xml:space="preserve">
Por isso, considerando 5 dias corridos de licença, apurou-se:
</t>
        </r>
        <r>
          <rPr>
            <sz val="8"/>
            <color indexed="81"/>
            <rFont val="Tahoma"/>
            <family val="2"/>
          </rPr>
          <t>((Quant. Total de trabalhadores * Percentual de trabalhadores do sexo masculino) * 1,5%) * 5 dias</t>
        </r>
      </text>
    </comment>
    <comment ref="C98" authorId="0" shapeId="0" xr:uid="{7C7579F8-2780-4299-8838-D4F4C99A543C}">
      <text>
        <r>
          <rPr>
            <b/>
            <sz val="8"/>
            <color indexed="81"/>
            <rFont val="Tahoma"/>
            <family val="2"/>
          </rPr>
          <t xml:space="preserve">Manual de preenchimento de planilhas do MPOG 2011, pg. 28:
</t>
        </r>
        <r>
          <rPr>
            <i/>
            <sz val="8"/>
            <color indexed="81"/>
            <rFont val="Tahoma"/>
            <family val="2"/>
          </rPr>
          <t xml:space="preserve">0,78% dos empregados se acidentam.
</t>
        </r>
        <r>
          <rPr>
            <b/>
            <sz val="8"/>
            <color indexed="81"/>
            <rFont val="Tahoma"/>
            <family val="2"/>
          </rPr>
          <t xml:space="preserve">Por isso, considerando 15 dias corridos de licença, apurou-se:
</t>
        </r>
        <r>
          <rPr>
            <sz val="8"/>
            <color indexed="81"/>
            <rFont val="Tahoma"/>
            <family val="2"/>
          </rPr>
          <t>(Quant. Total de trabalhadores * 0,78%) * 15 dias.</t>
        </r>
      </text>
    </comment>
    <comment ref="C99" authorId="0" shapeId="0" xr:uid="{8A4EF655-0855-47E3-93F8-6D7077253109}">
      <text>
        <r>
          <rPr>
            <sz val="8"/>
            <color indexed="81"/>
            <rFont val="Tahoma"/>
            <family val="2"/>
          </rPr>
          <t xml:space="preserve">1) </t>
        </r>
        <r>
          <rPr>
            <b/>
            <sz val="8"/>
            <color indexed="81"/>
            <rFont val="Tahoma"/>
            <family val="2"/>
          </rPr>
          <t>Percentual anual de afastamento maternidade:</t>
        </r>
        <r>
          <rPr>
            <sz val="8"/>
            <color indexed="81"/>
            <rFont val="Tahoma"/>
            <family val="2"/>
          </rPr>
          <t xml:space="preserve">
Para este dado foi utilizado o indicador de taxa bruta de natalidade do país referente ao ano de 2015: 1,416%, portando
  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Courier New"/>
            <family val="3"/>
          </rPr>
          <t>%a.a AM = 1,416%</t>
        </r>
        <r>
          <rPr>
            <sz val="8"/>
            <color indexed="81"/>
            <rFont val="Tahoma"/>
            <family val="2"/>
          </rPr>
          <t xml:space="preserve">
2) </t>
        </r>
        <r>
          <rPr>
            <b/>
            <sz val="8"/>
            <color indexed="81"/>
            <rFont val="Tahoma"/>
            <family val="2"/>
          </rPr>
          <t>Afastamento maternidade:</t>
        </r>
        <r>
          <rPr>
            <sz val="8"/>
            <color indexed="81"/>
            <rFont val="Tahoma"/>
            <family val="2"/>
          </rPr>
          <t xml:space="preserve">
  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Courier New"/>
            <family val="3"/>
          </rPr>
          <t>AM = FPAM + VNDAM + IAM</t>
        </r>
      </text>
    </comment>
    <comment ref="D122" authorId="1" shapeId="0" xr:uid="{616E7236-7C38-437C-A30A-36E9BB9E20CE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2ADE9040-0260-4563-BE1E-475F00C0FEB2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C9E683F8-8C77-49E8-ADC3-C620031008BF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67F61BA8-507D-4163-9CAB-FAF05677F5B5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E8816A0E-1B77-4E86-81BE-83501BEB9A56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117A186F-78B9-476C-B876-5AB56EB55929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C9F9B87-D4B1-4FCF-A71A-8F483875BF4C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D89A2CD8-2153-4B9E-BA67-D5371163F0CB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D152285B-BC6D-46F4-9F12-163C33DC232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7435CA7-BCCC-4637-905D-B544A21158D1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56C45080-D177-49BB-9BF3-B81C58E7B0C4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DB8BA71A-BBFB-4D17-AFBB-2E9A5DA71661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39DC0865-227C-48D6-953E-43B910D2C402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26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TST, Súmula 60</t>
        </r>
        <r>
          <rPr>
            <sz val="9"/>
            <color indexed="81"/>
            <rFont val="Tahoma"/>
            <family val="2"/>
          </rPr>
          <t xml:space="preserve"> - O adicional noturno, pago com habitualidade, integra o salário do empregado para todos os efeitos.</t>
        </r>
      </text>
    </comment>
    <comment ref="D53" authorId="0" shapeId="0" xr:uid="{00000000-0006-0000-0D00-000006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D00-000007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D00-000008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D00-000009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D00-00000A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D00-00000B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00000000-0006-0000-0D00-00000C000000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00000000-0006-0000-0D00-00000D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D00-00000E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8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8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8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8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8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8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800-000007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800-00000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7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7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7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7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7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7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700-000007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700-00000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CB1BF902-38BA-4DD8-9271-C691172B90A1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EAA72981-6514-451F-95BE-0821348D8548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A4BCB89C-6D81-44A2-AE66-BE4E1C2714A7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53EFFAA-38D3-4A89-9C86-3B8EAE353E46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F2EAA0F1-B994-4F6E-A67C-2FC3DCA0DC98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34363C98-C65B-4F83-88FF-296358CA4B63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6F40DBBE-C0C2-40CB-AC9C-B8FFC3D34FF9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50BC07EA-6F98-4011-B7A0-22D46578002A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C7508CF8-4E4B-4A8E-B537-73C4E3BAC3C9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E623A9F2-020D-418D-8B99-8BBE981F7876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FE82B2E5-9713-4D05-A3E2-0F3FDDB5D682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A5088AD8-43FD-4C9B-900D-67AC2D08917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C68FAEA-C19D-40DA-9440-C6722D10FCD5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BEBA55C0-9F7B-4910-9287-4FBC597D9E7C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264EC8DD-FC43-4213-867B-9EF482EDA5C2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91041D3F-7CAE-4E66-A398-430FD9C04884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9684304-8F08-4D42-A741-BBCC70620383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9FEA7312-EEA0-46BE-8552-4A0E9D919851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878D6B33-6A23-4183-AC2A-A0AEAEF1F553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9B2F57F-B7F9-44BE-B791-36522F303EE3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D8572F63-0C98-4D27-AC84-0E1C35EE7D5C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A284CC62-AD42-40DB-AC28-B4AFF6088B3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5EFDBE34-2BC9-46A4-A1E6-3833B2F57B53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129DB7DD-85E2-483B-9812-6179BFDC7028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9530CC8B-0EFC-4CB0-8CFC-581CC69878E1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1C85300-6A8B-4A1C-A01B-E5CA51D09FB3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70DFC519-EB18-4B89-B6E2-4AFF2393771D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A177DA22-EE36-41E4-88AD-17C16D714D47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25E19105-B9CD-48B2-8517-E5839F19AA51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B9A0E6D4-EA52-435D-8BF2-240B4286038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146FE12D-ED11-4C35-8C87-706FDC02CBDF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9E7509EB-9D22-4154-954B-CFF34626A6A5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DF4B89CA-359B-42D2-8E00-EF565FE11CB3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B55CF6DE-0CE9-4463-A189-74319D39CE41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EEE1AA94-249A-4094-926F-F7DA11F4D033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6E81C64B-00C7-4F45-9AC1-54F85330F3E4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2A04D4D-F6C4-4220-A64A-F85573121B55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A6FF15B9-CC0F-47CA-8D9E-C021A0BFE554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905B0CF7-D2CC-45C0-A000-2E0149D54F1A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BEFF14E7-9C94-4377-BC7B-09691438F834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E4C8B4EA-AA49-4592-B8D1-A2CBE8E98177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4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4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4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400-000007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400-00000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2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2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2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200-000007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200-00000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771A01DA-8E4B-4AC0-A621-18BFB866D3C5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1E34D87C-0B7A-418C-9AA4-1C63E8E8224D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1AA16231-0377-4B2D-A3AA-8554B0DA01A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B6955567-1415-4082-A39E-FC4CD88E4957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97D5F67D-767F-4A75-83D4-B07A506F7287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1E998DB4-84A2-419B-8E16-A348B80B302E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4A42F296-E07E-4E3C-8ABF-5B4FA2634EAD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3B66A662-8D89-4254-AEA4-8D307B52ED27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E44523E2-3981-4B7B-9E72-155F261D6EA4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6B06A3AB-A9EA-4CBE-B0A8-B802B70AE1B9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B3F5E4F7-703D-4609-9C87-646E6A1EADDB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8D7F2D9E-B861-423B-8E5B-90D5F7ED0519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BA28D800-4436-4A82-A1B0-0768F9108EB8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8621885F-79CB-4A7B-B77F-7DE50A07B321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BC1C3A46-D3CB-4EB2-93B4-8DF817E83437}">
      <text>
        <r>
          <rPr>
            <b/>
            <sz val="9"/>
            <color indexed="81"/>
            <rFont val="Tahoma"/>
            <family val="2"/>
          </rPr>
          <t>Pág. 45, do material de apoio do Masterclass de Planilha de Custos e Formação de Preços de Bens e Serviços.
Calculado para 40h semanais.</t>
        </r>
      </text>
    </comment>
    <comment ref="D122" authorId="1" shapeId="0" xr:uid="{AA6C452E-B06C-467D-985B-50A540E4AB1E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20B8BCEA-EAA4-404C-ADDB-0FFF0CC63A17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9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9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9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9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9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9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00000000-0006-0000-0900-000007000000}">
      <text>
        <r>
          <rPr>
            <b/>
            <sz val="9"/>
            <color indexed="81"/>
            <rFont val="Tahoma"/>
            <family val="2"/>
          </rPr>
          <t>Pág. 45, do material de apoio do Masterclass de Planilha de Custos e Formação de Preços de Bens e Serviços.
Calculado para 44h semanais.</t>
        </r>
      </text>
    </comment>
    <comment ref="D122" authorId="1" shapeId="0" xr:uid="{00000000-0006-0000-0900-000008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900-000009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8061DBE7-5B16-4C7E-BEC0-207AFB70EA00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71479228-1F75-4961-AC6C-CE7D8C1FA287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2C965E2D-175C-4448-B022-2DC12A85B40F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26" authorId="0" shapeId="0" xr:uid="{CE6CE3C7-9FA0-4092-B066-BE99B18F1F5D}">
      <text>
        <r>
          <rPr>
            <b/>
            <sz val="9"/>
            <color indexed="81"/>
            <rFont val="Tahoma"/>
            <family val="2"/>
          </rPr>
          <t>TST, Súmula 60</t>
        </r>
        <r>
          <rPr>
            <sz val="9"/>
            <color indexed="81"/>
            <rFont val="Tahoma"/>
            <family val="2"/>
          </rPr>
          <t xml:space="preserve"> - O adicional noturno, pago com habitualidade, integra o salário do empregado para todos os efeitos.</t>
        </r>
      </text>
    </comment>
    <comment ref="D53" authorId="0" shapeId="0" xr:uid="{57CE9E62-E14D-446A-BA51-2C4AF2D5C9A2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687F0507-AAAC-4C00-9434-C4A59F49C1A9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C2F2E7B9-C81F-4243-B8A6-C230F02728BB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714DBC42-EA31-4068-B15C-F60E8961BB0E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BFB3E2BD-CFC6-4EE9-ADB1-E404178CA4BC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3244ACD5-1D3A-4A1C-915F-2B089C10155F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2920CD22-C7A4-48C7-AA66-33A689D46DB3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9C1BB9A7-E653-48FC-95E2-3EE5BB593D8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668CAB3B-A538-4CD6-99EE-B373D291F8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98176782-A5B2-441B-A748-B8AED373A93F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EE3A07CC-0A42-48E2-933D-D4927D872C58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32845C06-EBDC-4B54-AD84-B32986AB56BF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26" authorId="0" shapeId="0" xr:uid="{00000000-0006-0000-0B00-000005000000}">
      <text>
        <r>
          <rPr>
            <b/>
            <sz val="9"/>
            <color indexed="81"/>
            <rFont val="Tahoma"/>
            <family val="2"/>
          </rPr>
          <t>TST, Súmula 60</t>
        </r>
        <r>
          <rPr>
            <sz val="9"/>
            <color indexed="81"/>
            <rFont val="Tahoma"/>
            <family val="2"/>
          </rPr>
          <t xml:space="preserve"> - O adicional noturno, pago com habitualidade, integra o salário do empregado para todos os efeitos.</t>
        </r>
      </text>
    </comment>
    <comment ref="D53" authorId="0" shapeId="0" xr:uid="{00000000-0006-0000-0B00-000006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B00-000007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B00-000008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B00-000009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B00-00000A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B00-00000B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B8EAC515-8343-4187-959E-0466E2F64353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00000000-0006-0000-0B00-00000D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B00-00000E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267DE8BA-8860-485B-8A74-FD9AADC41F92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FA79F761-C88B-41B2-8A55-0FD65CF21EF8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B16340DA-68CD-466B-812F-66E48188B10B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53" authorId="0" shapeId="0" xr:uid="{00000000-0006-0000-0C00-000002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C00-000003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C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C00-000005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C00-000006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C00-000007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6B8447EF-4007-4DEF-B575-CDB9C2AAECB5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00000000-0006-0000-0C00-000009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C00-00000A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57A6CFAB-F27E-4406-B769-55D22A816207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0244B7DF-F597-473E-A93E-D31E8D0FFACD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50DBA86D-18E9-46FE-82F5-46A1AEA6FD7E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26" authorId="0" shapeId="0" xr:uid="{0976E62B-7AB9-411D-953F-DFA7091D950B}">
      <text>
        <r>
          <rPr>
            <b/>
            <sz val="9"/>
            <color indexed="81"/>
            <rFont val="Tahoma"/>
            <family val="2"/>
          </rPr>
          <t>TST, Súmula 60</t>
        </r>
        <r>
          <rPr>
            <sz val="9"/>
            <color indexed="81"/>
            <rFont val="Tahoma"/>
            <family val="2"/>
          </rPr>
          <t xml:space="preserve"> - O adicional noturno, pago com habitualidade, integra o salário do empregado para todos os efeitos.</t>
        </r>
      </text>
    </comment>
    <comment ref="D53" authorId="0" shapeId="0" xr:uid="{74CAFD51-647B-49B1-80BF-3F52A0FE566D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8A92CA20-E6F7-46AE-9D47-928DAF6508FB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7E6B12A7-9A51-442F-851E-B8C743706AA2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245EE1ED-B5E5-49BA-AA24-63DEF796B09B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13E39456-22C5-4309-9148-BE2E5CFC962A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3AC8E546-6CFF-4C05-8400-54BD88E3B8A3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3B8A46CE-CE6F-423A-A1AA-1EBC84876027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AA7E5796-8146-487C-9F9F-94C243388AF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4E00AA1E-7EA5-4398-B119-64A69B3ED69C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45DA14AB-4DAB-4D2F-8231-6F9EB1AFE689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86421794-4D32-4B2B-8DBE-96E33D3DA77F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3A2A1776-5642-4061-BB19-53769B715BD7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9119C7D6-708A-45A6-A82D-C4670F08E9CE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4FFAC5DB-1ECA-44D2-8848-97BDD91DFA41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DAAE0DCD-B484-479E-A576-0FDB28EFF13A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3A5C50D5-F4AF-4F55-9DA7-A9E7FDD6C789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64920E8E-4959-45CC-B52A-C9DBDB1C6C1E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BA7BED92-F878-4581-B20F-278B3BA8D5A3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22" authorId="0" shapeId="0" xr:uid="{F5931C5D-2DBE-4A8B-AC08-C515FA355B5B}">
      <text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 ([carga horária noturna diária] /</t>
        </r>
        <r>
          <rPr>
            <b/>
            <sz val="9"/>
            <color indexed="81"/>
            <rFont val="Tahoma"/>
            <family val="2"/>
          </rPr>
          <t xml:space="preserve"> [carga horária diária total]</t>
        </r>
        <r>
          <rPr>
            <sz val="9"/>
            <color indexed="81"/>
            <rFont val="Tahoma"/>
            <family val="2"/>
          </rPr>
          <t xml:space="preserve">) X [Adicional Noturno de 20% (0,20)]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adicional de 20% sobre cada 60 minutos laborados no período compreendido entre as 22h (noite) e 05h (manhã).</t>
        </r>
      </text>
    </comment>
    <comment ref="D23" authorId="0" shapeId="0" xr:uid="{450245AF-14D8-4101-9755-3C9DC477114F}">
      <text>
        <r>
          <rPr>
            <b/>
            <sz val="9"/>
            <color indexed="81"/>
            <rFont val="Tahoma"/>
            <family val="2"/>
          </rPr>
          <t xml:space="preserve">Seges:
</t>
        </r>
        <r>
          <rPr>
            <sz val="9"/>
            <color indexed="81"/>
            <rFont val="Tahoma"/>
            <family val="2"/>
          </rPr>
          <t xml:space="preserve">A título de pagamento adicional computa-se o pagamento de 7min e 30 s a cada hora noturna, por 7 horas, totalizando 52min e 30 s, que significa 1 hora da jornada de 12h.
</t>
        </r>
        <r>
          <rPr>
            <b/>
            <sz val="9"/>
            <color indexed="81"/>
            <rFont val="Tahoma"/>
            <family val="2"/>
          </rPr>
          <t>Mem. de cálculo: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[Salário]</t>
        </r>
        <r>
          <rPr>
            <sz val="9"/>
            <color indexed="81"/>
            <rFont val="Tahoma"/>
            <family val="2"/>
          </rPr>
          <t xml:space="preserve"> X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Tahoma"/>
            <family val="2"/>
          </rPr>
          <t>[Quantidade de horas noturnas adicional em decimal]</t>
        </r>
        <r>
          <rPr>
            <sz val="9"/>
            <color indexed="81"/>
            <rFont val="Tahoma"/>
            <family val="2"/>
          </rPr>
          <t xml:space="preserve"> / [Carga hor. Diária total]) X ([1] +</t>
        </r>
        <r>
          <rPr>
            <b/>
            <sz val="9"/>
            <color indexed="81"/>
            <rFont val="Tahoma"/>
            <family val="2"/>
          </rPr>
          <t xml:space="preserve"> [Adicional Noturno de 20%]</t>
        </r>
        <r>
          <rPr>
            <sz val="9"/>
            <color indexed="81"/>
            <rFont val="Tahoma"/>
            <family val="2"/>
          </rPr>
          <t xml:space="preserve">, ou seja, [1,20])
</t>
        </r>
        <r>
          <rPr>
            <b/>
            <sz val="9"/>
            <color indexed="81"/>
            <rFont val="Tahoma"/>
            <family val="2"/>
          </rPr>
          <t>Descrição:</t>
        </r>
        <r>
          <rPr>
            <sz val="9"/>
            <color indexed="81"/>
            <rFont val="Tahoma"/>
            <family val="2"/>
          </rPr>
          <t xml:space="preserve">
Valor correspondente ao acréscimo da remuneração de 07min30seg, com adicional de 20%, sobre cada 60 minutos laborados no período compreendido entre as 22h (noite) e 05h (manhã).</t>
        </r>
      </text>
    </comment>
    <comment ref="D24" authorId="0" shapeId="0" xr:uid="{F83FFC36-3E99-4CC1-B5D5-C2C6C6A74049}">
      <text>
        <r>
          <rPr>
            <b/>
            <sz val="9"/>
            <color indexed="81"/>
            <rFont val="Tahoma"/>
            <family val="2"/>
          </rPr>
          <t>[Valor recebido a título de Adc. Noturno]</t>
        </r>
        <r>
          <rPr>
            <sz val="9"/>
            <color indexed="81"/>
            <rFont val="Tahoma"/>
            <family val="2"/>
          </rPr>
          <t xml:space="preserve"> X [Nº de Domingos e Feriados do mês]) / </t>
        </r>
        <r>
          <rPr>
            <b/>
            <sz val="9"/>
            <color indexed="81"/>
            <rFont val="Tahoma"/>
            <family val="2"/>
          </rPr>
          <t xml:space="preserve">[Nº de dias úteis do mês]
Descrição:
</t>
        </r>
        <r>
          <rPr>
            <sz val="9"/>
            <color indexed="81"/>
            <rFont val="Tahoma"/>
            <family val="2"/>
          </rPr>
          <t>Valor correspondente ao reflexo do aumento pelo Adicional noturno sobre a remuneração do Repouso Semanal Remunerado.</t>
        </r>
      </text>
    </comment>
    <comment ref="D26" authorId="0" shapeId="0" xr:uid="{7C104A02-D217-4981-95E6-3B2A9F4AA2FA}">
      <text>
        <r>
          <rPr>
            <b/>
            <sz val="9"/>
            <color indexed="81"/>
            <rFont val="Tahoma"/>
            <family val="2"/>
          </rPr>
          <t>TST, Súmula 60</t>
        </r>
        <r>
          <rPr>
            <sz val="9"/>
            <color indexed="81"/>
            <rFont val="Tahoma"/>
            <family val="2"/>
          </rPr>
          <t xml:space="preserve"> - O adicional noturno, pago com habitualidade, integra o salário do empregado para todos os efeitos.</t>
        </r>
      </text>
    </comment>
    <comment ref="D53" authorId="0" shapeId="0" xr:uid="{0666C81B-49A3-4F17-81AC-6C34FDAC48AE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2450A89-66F5-4BDE-9918-9642579FF7BC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92C8C968-CEF8-4500-947C-311DDCE8934A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2662E9A6-4F08-441B-8256-5552136665F1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3488F0E4-6837-41D2-BAC7-B3E0FD8E716F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FC475A35-5F6A-4FEE-A6B5-508D7A5F2AED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06" authorId="0" shapeId="0" xr:uid="{9949DAD3-FE66-4826-A20A-2983760BEE0E}">
      <text>
        <r>
          <rPr>
            <b/>
            <sz val="10"/>
            <color indexed="81"/>
            <rFont val="Tahoma"/>
            <family val="2"/>
          </rPr>
          <t xml:space="preserve">Base de cálculo:
</t>
        </r>
        <r>
          <rPr>
            <sz val="10"/>
            <color indexed="81"/>
            <rFont val="Tahoma"/>
            <family val="2"/>
          </rPr>
          <t>Salário hora = [Salário] / [Carga hor. Mensal (220)]
Indenização intrajornada = [Salário hora] x 1,5 x média de dias de trabalho por mês(15,5)
Reflexo indenização intrajornada no DSR = [Indenização intrajornada] x [Nº de domingos e feriados do mês] / [Nº de dias úteis do mês]</t>
        </r>
        <r>
          <rPr>
            <b/>
            <sz val="10"/>
            <color indexed="81"/>
            <rFont val="Tahoma"/>
            <family val="2"/>
          </rPr>
          <t xml:space="preserve">
Descrição
</t>
        </r>
        <r>
          <rPr>
            <sz val="10"/>
            <color indexed="81"/>
            <rFont val="Tahoma"/>
            <family val="2"/>
          </rPr>
          <t xml:space="preserve">Valor referente a indenização do intervalo de almoço não concedido, adicionado aos reflexos do adicional a remuneração do Repouso Semanal Remunerado.
No fim, o valor da final da fórmula apresentada é dividido por 2, pois presume-se que o funcionário fará a pausa de 30 min. para alimentação na planta de trabalho, tratando-se a indenização, apenas do tempo suprimido. Neste caso como a fórmula calcula a indenização para 1 hora de cada dia de trabalho, a divisão por dois proporcionaliza esse resultado para apenas meia hora de cada dia de trabalho.
</t>
        </r>
        <r>
          <rPr>
            <b/>
            <sz val="10"/>
            <color indexed="81"/>
            <rFont val="Tahoma"/>
            <family val="2"/>
          </rPr>
          <t>ATENÇÃO:</t>
        </r>
        <r>
          <rPr>
            <sz val="10"/>
            <color indexed="81"/>
            <rFont val="Tahoma"/>
            <family val="2"/>
          </rPr>
          <t xml:space="preserve">
Para o devido atendimento a legislação, cabe a empresa apresentar seu cálculo, suas variáveis e interpretação da legislação envolvida para a tratativa, a fim de previsão do custo da indenização.</t>
        </r>
      </text>
    </comment>
    <comment ref="D122" authorId="1" shapeId="0" xr:uid="{5CCDDCCC-97D3-4904-BBDD-F1DD8A2FA9ED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6360FA9F-993F-437B-AC47-58CEA13FA6FA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E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E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E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E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E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E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E00-000008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E00-000009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B8CE8440-A2A3-4F2E-B6BB-2257D7D71347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26232A50-694E-428E-8BC3-555F81ECE2E3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4C784FD6-ED01-4927-9EAD-96F5B0AC9859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9B424B27-7EED-4696-A6D4-E59B66144EE9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869CB008-F2E5-4DE0-BC74-BA11F6FEF44F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7A9B71FE-77D5-43E1-BDF9-A4D76246EBFD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D6689D38-ED62-4E8A-A05A-BD6E8D99BB98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2E1AC0D0-B89B-4231-8CF6-D66096D1EF8F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8BCAF7A-3989-43B2-9340-AA364CE08BFD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378AD16A-6D7D-4F8B-AB60-293F9586806F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A4036FD7-3F5E-4EA4-B7D8-D0B7AB0EBFF4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4ACAA962-746B-446A-BA7D-BC9FFB60F38B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20BFC74A-8A08-4C47-BBF7-1B2FC0DE7021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B892E56B-520E-482C-B537-91FED9168F6A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9EAD92DF-4B12-40A3-BBFB-3A913B3E77DE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1DEDB6E3-4766-4D4D-990F-1F54BB33CCD7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8D2D51F9-2F29-4899-856A-F130E999E86D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7AA78C3B-DD8D-454D-B152-F6BA3A63B85E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138DF776-163B-4C11-A3F2-D9C91E71207E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704598BD-2A6A-4DE9-BDAD-31CD756FC276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7E7F2376-0DCE-4EC6-9D27-63394CAB2B1F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9568E9A1-B4A5-471F-B9B2-1F3D63D46C8E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D89D6FF3-D04A-47D0-8E98-465F9551DC03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C770D98-00C7-4679-8EE4-604AAB6329BD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C09EF4E0-8C2B-4BEA-950A-80B67BD62178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CC1CF38D-5095-40A6-A09D-C6506B060C81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5DAC8C92-666A-4C19-B78B-D4693E446347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83FABB2E-B0C3-4C57-B4EB-7013DDB77E6D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DFA8A570-A8C6-432B-AEBF-7A900B8C4756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EFABD009-A184-4EB6-B733-C0A775341C11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4854F15C-495E-4228-A0C2-BB8EEB0D047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F53E3EDB-5CD8-4E52-B550-96BC9F66B7E4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2A0BCFB2-8359-4476-A49B-1888C9CE235A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11E4F833-C784-469A-8861-9C24F8CD9107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F5B3852E-ABB9-494D-9FD1-6FB49F5D18C7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61E9604C-3D8E-4823-B273-2A84F0B65D74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AF5D4156-6545-4FDA-806F-56F888118564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D36FB9F8-6F09-4155-A05F-02E19F940182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D7F29251-71C6-4426-9022-40AB8765C94B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6E0690FF-3786-42C1-9435-1B93C02B22D1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E5832857-2DE4-4BF2-B004-93DE8F53C76E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C54E5565-A5E2-48CB-9578-23F49BB3E791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CACE2808-075B-4B71-919C-162B100919A1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2C180091-6A2A-43B9-8E3C-8327CBDA40D7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3A774D54-BD28-452F-ADC0-D51362F72C95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B3080DF6-BE05-41EE-A104-77CB09721CEF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5597F07F-BF30-4177-80D1-8CFC85983F3A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3CF49199-0C46-46E4-9B64-4FF5E3E5F13F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00000000-0006-0000-0300-00000100000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00000000-0006-0000-0300-000002000000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00000000-0006-0000-0300-000006000000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00000000-0006-0000-0300-000007000000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0000000-0006-0000-0300-00000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janderson.marçal</author>
    <author>Scheyla Cristina de Souza Belmiro do Amaral</author>
  </authors>
  <commentList>
    <comment ref="D53" authorId="0" shapeId="0" xr:uid="{232BB01D-B4FB-4B94-8A36-493A387F4850}">
      <text>
        <r>
          <rPr>
            <b/>
            <i/>
            <sz val="9"/>
            <color indexed="81"/>
            <rFont val="Arial"/>
            <family val="2"/>
          </rPr>
          <t xml:space="preserve">OBS.: média mensal de dias de trabalho conforme informado na guia "ANEXO: Funções e benefícios". </t>
        </r>
      </text>
    </comment>
    <comment ref="C95" authorId="0" shapeId="0" xr:uid="{C16787F1-E01B-4EFF-91EB-C9A3F2AEC3D7}">
      <text>
        <r>
          <rPr>
            <sz val="8"/>
            <color indexed="81"/>
            <rFont val="Tahoma"/>
            <family val="2"/>
          </rPr>
          <t>Não há previsão de concessão de férias no primeiro ano de contrato.</t>
        </r>
      </text>
    </comment>
    <comment ref="C96" authorId="0" shapeId="0" xr:uid="{AE396400-7727-4DCB-82D4-FD3286554ADD}">
      <text>
        <r>
          <rPr>
            <b/>
            <sz val="8"/>
            <color indexed="81"/>
            <rFont val="Tahoma"/>
            <family val="2"/>
          </rPr>
          <t>Estimativa do MPOG (manual de preenchimento, pg. 54):
O nº médio anual de ausências legais por ano é de 2,96 dias.</t>
        </r>
      </text>
    </comment>
    <comment ref="C97" authorId="0" shapeId="0" xr:uid="{A0065D34-1E44-44D7-8E5C-11ADEAEADED0}">
      <text>
        <r>
          <rPr>
            <b/>
            <sz val="8"/>
            <color indexed="81"/>
            <rFont val="Tahoma"/>
            <family val="2"/>
          </rPr>
          <t>Estimativa do MPOG (manual de preenchimento, pg. 27):
1,5% dos trabalhadores tem filhos.
Por isso, considerando 5 dias corridos de licença, apurou-se:
((Quant. Total de trabalhadores * Percentual e trabalhadores do sexo masculino) * 1,5%) * 5 dias</t>
        </r>
      </text>
    </comment>
    <comment ref="C98" authorId="0" shapeId="0" xr:uid="{751DFFFE-F43E-4832-8185-5AD144FD7ABE}">
      <text>
        <r>
          <rPr>
            <b/>
            <sz val="8"/>
            <color indexed="81"/>
            <rFont val="Tahoma"/>
            <family val="2"/>
          </rPr>
          <t>Manual de preenchimento de planilhas do MPOG 2011, pg. 28:
0,78% dos empregados se acidentam.
Por isso, considerando 15 dias corridos de licença, apurou-se:
(Quant. Total de trabalhadores * 0,78%)* 15 dias.</t>
        </r>
      </text>
    </comment>
    <comment ref="C99" authorId="0" shapeId="0" xr:uid="{60535A5B-F38D-4471-8D51-2AEC2C861065}">
      <text>
        <r>
          <rPr>
            <sz val="8"/>
            <color indexed="81"/>
            <rFont val="Tahoma"/>
            <family val="2"/>
          </rPr>
          <t>1) Percentual anual de afastamento maternidade:
Para este dado foi utilizado o indicador de taxa bruta de natalidade do país referente ao ano de 2015: 1,416%, portando
   %a.a AM = 1,416%
2) Afastamnto maternidade:
   AM = FPAM + VNDAM + IAM</t>
        </r>
      </text>
    </comment>
    <comment ref="D122" authorId="1" shapeId="0" xr:uid="{DFAD59AC-B612-438D-B250-08D644A4F19D}">
      <text>
        <r>
          <rPr>
            <b/>
            <sz val="9"/>
            <color indexed="81"/>
            <rFont val="Segoe UI"/>
            <family val="2"/>
          </rPr>
          <t xml:space="preserve">Seges: todos os itens relacionados a insumos deverão ser objeto de pesquisa de preços conforme diretrizes da Instrução Normativa específica (IN n° 3, de 20 de abril de 2017).
</t>
        </r>
      </text>
    </comment>
    <comment ref="D133" authorId="1" shapeId="0" xr:uid="{03F6FFD7-0BF9-483C-A53D-56BEE8FE051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</t>
        </r>
      </text>
    </comment>
  </commentList>
</comments>
</file>

<file path=xl/sharedStrings.xml><?xml version="1.0" encoding="utf-8"?>
<sst xmlns="http://schemas.openxmlformats.org/spreadsheetml/2006/main" count="7053" uniqueCount="380">
  <si>
    <t>Valor</t>
  </si>
  <si>
    <t>Adicional Noturno</t>
  </si>
  <si>
    <t>Total</t>
  </si>
  <si>
    <t>Férias</t>
  </si>
  <si>
    <t>SEBRAE</t>
  </si>
  <si>
    <t>INCRA</t>
  </si>
  <si>
    <t>FGTS</t>
  </si>
  <si>
    <t>Desconto</t>
  </si>
  <si>
    <t>Insumos Diversos</t>
  </si>
  <si>
    <t>Custos Indiretos, Tributos e Lucro</t>
  </si>
  <si>
    <t>Tributos</t>
  </si>
  <si>
    <t>Lucro</t>
  </si>
  <si>
    <t xml:space="preserve">UNIFORMES - COMPOSIÇÃO - VALOR ANUAL </t>
  </si>
  <si>
    <t>Item</t>
  </si>
  <si>
    <t xml:space="preserve">Custo anual por Pessoa  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</si>
  <si>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</si>
  <si>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</si>
  <si>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</si>
  <si>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</si>
  <si>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</si>
  <si>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</si>
  <si>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de Hora Noturna Reduzida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</si>
  <si>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</si>
  <si>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</si>
  <si>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</si>
  <si>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</si>
  <si>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</si>
  <si>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</si>
  <si>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</si>
  <si>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</si>
  <si>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</si>
  <si>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</si>
  <si>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</si>
  <si>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</si>
  <si>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</si>
  <si>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</si>
  <si>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</si>
  <si>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</si>
  <si>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Benefícios Mensais e Diários</t>
  </si>
  <si>
    <t>Transporte</t>
  </si>
  <si>
    <t>Auxílio-Refeição/Alimentação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</si>
  <si>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</si>
  <si>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</si>
  <si>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</si>
  <si>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</si>
  <si>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</si>
  <si>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</si>
  <si>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</si>
  <si>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</si>
  <si>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</si>
  <si>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</si>
  <si>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</si>
  <si>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</si>
  <si>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</si>
  <si>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</si>
  <si>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</si>
  <si>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</si>
  <si>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</si>
  <si>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</si>
  <si>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</si>
  <si>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</si>
  <si>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</si>
  <si>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</si>
  <si>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Módulo 6 - Custos Indiretos, Tributos e Lucro</t>
  </si>
  <si>
    <t>Mão de obra vinculada à execução contratual (valor por empregado)</t>
  </si>
  <si>
    <t>Módulo 6 – Custos Indiretos, Tributos e Lucro</t>
  </si>
  <si>
    <t>PLANILHA DE CUSTOS E FORMAÇÃO DE PREÇOS</t>
  </si>
  <si>
    <t>MODELO PARA A CONSOLIDAÇÃO E APRESENTAÇÃO DE PROPOSTAS</t>
  </si>
  <si>
    <t>Com ajustes após publicação da Lei n° 13.467, de 2017.</t>
  </si>
  <si>
    <t>Intervalo para repouso e alimentação</t>
  </si>
  <si>
    <t>CCT:</t>
  </si>
  <si>
    <t>N° DE REGISTRO NO MTE:</t>
  </si>
  <si>
    <t xml:space="preserve">EPI'S - COMPOSIÇÃO - VALOR ANUAL </t>
  </si>
  <si>
    <t>EPI'S</t>
  </si>
  <si>
    <t>Incidência</t>
  </si>
  <si>
    <t>Postos:</t>
  </si>
  <si>
    <t>Custo Diário de Reposição do Profissional Ausente</t>
  </si>
  <si>
    <t>Total do Custo Mensal de Reposição do Profissional Ausente</t>
  </si>
  <si>
    <t>Total do Custo Diário de Reposição do Profissional Ausente</t>
  </si>
  <si>
    <t>(-) Custo de EPI´s</t>
  </si>
  <si>
    <t>Qtd.</t>
  </si>
  <si>
    <t>Nº DE MESES DA EXECUÇÃO CONTRATUAL:</t>
  </si>
  <si>
    <t>1.A</t>
  </si>
  <si>
    <t>1.B</t>
  </si>
  <si>
    <t>1.C</t>
  </si>
  <si>
    <t>1.D</t>
  </si>
  <si>
    <t>1.E</t>
  </si>
  <si>
    <t>1.F</t>
  </si>
  <si>
    <t>T.1</t>
  </si>
  <si>
    <t>2.1.A</t>
  </si>
  <si>
    <t>2.1.B</t>
  </si>
  <si>
    <t>2.3.A</t>
  </si>
  <si>
    <t>2.3.B</t>
  </si>
  <si>
    <t>2.3.C</t>
  </si>
  <si>
    <t>2.3.D</t>
  </si>
  <si>
    <t>T.2</t>
  </si>
  <si>
    <t>3.C</t>
  </si>
  <si>
    <t>3.D</t>
  </si>
  <si>
    <t>3.E</t>
  </si>
  <si>
    <t>3.F</t>
  </si>
  <si>
    <t>T.3</t>
  </si>
  <si>
    <t>T.5</t>
  </si>
  <si>
    <t>4.1.A</t>
  </si>
  <si>
    <t>4.1.B</t>
  </si>
  <si>
    <t>4.1.C</t>
  </si>
  <si>
    <t>4.1.D</t>
  </si>
  <si>
    <t>4.1.E</t>
  </si>
  <si>
    <t>4.1.F</t>
  </si>
  <si>
    <t>4.2.A</t>
  </si>
  <si>
    <t>T.4.1</t>
  </si>
  <si>
    <t>T.4.2</t>
  </si>
  <si>
    <t>5.A</t>
  </si>
  <si>
    <t>5.B</t>
  </si>
  <si>
    <t>5.C</t>
  </si>
  <si>
    <t>5.D</t>
  </si>
  <si>
    <t>6.A</t>
  </si>
  <si>
    <t>6.B</t>
  </si>
  <si>
    <t>6.C</t>
  </si>
  <si>
    <t>6.C.1</t>
  </si>
  <si>
    <t>6.C.2</t>
  </si>
  <si>
    <t>6.C.3</t>
  </si>
  <si>
    <t>T.4</t>
  </si>
  <si>
    <t>T.6</t>
  </si>
  <si>
    <t>Valor Anual por Função  (R$)</t>
  </si>
  <si>
    <t>Total de Postos</t>
  </si>
  <si>
    <t>Valor Mensal Total</t>
  </si>
  <si>
    <t>Módulo 7 - QUADRO-RESUMO DO CUSTO POR EMPREGADO</t>
  </si>
  <si>
    <t>T.8.1</t>
  </si>
  <si>
    <t>T.8.2</t>
  </si>
  <si>
    <t>T.8.3</t>
  </si>
  <si>
    <t>Sapato, material e.v.a (etil vinil acetato), solado anabela com sistema antiderrapante e ventosas em todos os sentidos, altura do salto 03 cm, palmilha com tratamento antimicrobiano, aprovado pelo ministério do trabalho - CA. Cor e numeração a definir.</t>
  </si>
  <si>
    <t>Camiseta em malha resistente mesma cor da calça com identificação da empresa contratada, cor a combinar.</t>
  </si>
  <si>
    <t>Crachá com foto e identificação do empregado e da empresa contratada e com cordão para pescoço.</t>
  </si>
  <si>
    <t>Avental em brim 100% algodão, gramatura 1/1 , com alças reguláveis no pescoço (preso com botões), amarra na cintura, dimensões 76 C x 66 L, na cor branca.</t>
  </si>
  <si>
    <t xml:space="preserve">Calça de tecido Oxford na cor preta, tamanho a definir </t>
  </si>
  <si>
    <t>Camisa em tecido, manga curta, cor e identificação padrão da empresa contratada, tamanho a definir</t>
  </si>
  <si>
    <t>Sapato ou bota cano curto ou coturno em couro vaqueta, com solado  em  PVC antiderrapante</t>
  </si>
  <si>
    <t xml:space="preserve">Calça em tecido resistente e adequado às atividades de limpeza, na mesma cor da camisa ou camiseta. </t>
  </si>
  <si>
    <t>Preço Cotado</t>
  </si>
  <si>
    <t>Quantidade Total</t>
  </si>
  <si>
    <t>Nº</t>
  </si>
  <si>
    <t>Pijama cirúrgico em brim leve 100% algodão, com blusa decote redondo manga curta c/ dois bolsos na parte inferior e bordado em cor única na parte superior esquerda com identificação da Empresa contratada, e calça comprida cós com elástico e cordão.</t>
  </si>
  <si>
    <t>Máscara Descartável</t>
  </si>
  <si>
    <t>EPI'S - COMPOSIÇÃO - VALOR ANUAL</t>
  </si>
  <si>
    <t>Touca em tecido</t>
  </si>
  <si>
    <r>
      <t xml:space="preserve">Custos Indiretos </t>
    </r>
    <r>
      <rPr>
        <i/>
        <sz val="11"/>
        <color theme="1"/>
        <rFont val="Arial"/>
        <family val="2"/>
      </rPr>
      <t>(Despesas Operacionais e Administrativas)</t>
    </r>
  </si>
  <si>
    <t xml:space="preserve"> Tributos Municipais (ISS)</t>
  </si>
  <si>
    <t xml:space="preserve"> Tributos Estaduais ()</t>
  </si>
  <si>
    <t xml:space="preserve"> Tributos Federais (PIS + COFINS)</t>
  </si>
  <si>
    <t>SIND DOS EMPR EM EMP DE ASSEIO E CONS, LIMP URBANA, LIMP PUBLICA E EM GERAL, AMBIENTAL, AREAS VERDES, ZELADORIA E SERV TERC DE MARINGA E REGIAO</t>
  </si>
  <si>
    <t>Benefício Social Familiar</t>
  </si>
  <si>
    <t>Reflexo do Adc. Noturno sobre o DSR</t>
  </si>
  <si>
    <t>2.2.A</t>
  </si>
  <si>
    <t>2.2.B</t>
  </si>
  <si>
    <t>2.2.C</t>
  </si>
  <si>
    <t>2.2.D</t>
  </si>
  <si>
    <t>2.2.E</t>
  </si>
  <si>
    <t>2.2.F</t>
  </si>
  <si>
    <t>2.2.G</t>
  </si>
  <si>
    <t>2.2.H</t>
  </si>
  <si>
    <t>Submódulo 2.3 - Benefícios Mensais e Diários.</t>
  </si>
  <si>
    <t>2.3</t>
  </si>
  <si>
    <t>Quadro-Resumo do Módulo 2 - Encargos e Benefícios anuais, mensais e diários</t>
  </si>
  <si>
    <t>T.2.1</t>
  </si>
  <si>
    <t>T.2.2</t>
  </si>
  <si>
    <t>T.2.3</t>
  </si>
  <si>
    <t>3.A</t>
  </si>
  <si>
    <t>3.B</t>
  </si>
  <si>
    <t>Incidência dos encargos do submódulo 2.2 sobre o Aviso Prévio Trab.</t>
  </si>
  <si>
    <t xml:space="preserve"> </t>
  </si>
  <si>
    <t>Cód. Do Serviço</t>
  </si>
  <si>
    <t>Serviço</t>
  </si>
  <si>
    <t>Quant. de postos</t>
  </si>
  <si>
    <t>A.001</t>
  </si>
  <si>
    <t>A.002</t>
  </si>
  <si>
    <t>B.001</t>
  </si>
  <si>
    <t>A.101</t>
  </si>
  <si>
    <t>A.201</t>
  </si>
  <si>
    <t>C.001</t>
  </si>
  <si>
    <t>D.001</t>
  </si>
  <si>
    <t>E.001</t>
  </si>
  <si>
    <t>VIGIA NOTURNO INTRA 40H</t>
  </si>
  <si>
    <t>VIGIA DIURNO INTRA 12X36</t>
  </si>
  <si>
    <t>VIGIA NOTURNO INTRA 12X36</t>
  </si>
  <si>
    <t>SUPERVISÃO</t>
  </si>
  <si>
    <t>Valor mensal</t>
  </si>
  <si>
    <t>Valor Anual</t>
  </si>
  <si>
    <t>Check</t>
  </si>
  <si>
    <t>TOTAL</t>
  </si>
  <si>
    <t>Submódulo 8.1 - Serviços X Postos de Trabalho = Mensal</t>
  </si>
  <si>
    <t>Submódulo 8.2 - Serviço X Mensal = Anual</t>
  </si>
  <si>
    <t>Submódulo 8.3 - Serviço X Nº de Meses da Execução Contratual = Previsão Total</t>
  </si>
  <si>
    <r>
      <t xml:space="preserve">Item 
</t>
    </r>
    <r>
      <rPr>
        <b/>
        <i/>
        <u/>
        <sz val="16"/>
        <color rgb="FFFF0000"/>
        <rFont val="Arial"/>
        <family val="2"/>
      </rPr>
      <t xml:space="preserve">Orientações
</t>
    </r>
    <r>
      <rPr>
        <b/>
        <i/>
        <sz val="16"/>
        <color rgb="FFFF0000"/>
        <rFont val="Arial"/>
        <family val="2"/>
      </rPr>
      <t xml:space="preserve">1 - </t>
    </r>
    <r>
      <rPr>
        <i/>
        <sz val="16"/>
        <color rgb="FFFF0000"/>
        <rFont val="Arial"/>
        <family val="2"/>
      </rPr>
      <t xml:space="preserve">Incluir em cada linha desta coluna, B, os insumos de Uniformes e EPI's que forem necessários para atender a </t>
    </r>
    <r>
      <rPr>
        <b/>
        <i/>
        <sz val="16"/>
        <color rgb="FFFF0000"/>
        <rFont val="Arial"/>
        <family val="2"/>
      </rPr>
      <t>todos</t>
    </r>
    <r>
      <rPr>
        <i/>
        <sz val="16"/>
        <color rgb="FFFF0000"/>
        <rFont val="Arial"/>
        <family val="2"/>
      </rPr>
      <t xml:space="preserve"> os postos.
</t>
    </r>
    <r>
      <rPr>
        <b/>
        <i/>
        <sz val="16"/>
        <color rgb="FFFF0000"/>
        <rFont val="Arial"/>
        <family val="2"/>
      </rPr>
      <t>2 -</t>
    </r>
    <r>
      <rPr>
        <i/>
        <sz val="16"/>
        <color rgb="FFFF0000"/>
        <rFont val="Arial"/>
        <family val="2"/>
      </rPr>
      <t xml:space="preserve"> E, na coluna C, o valor cotado para o item. 
</t>
    </r>
    <r>
      <rPr>
        <b/>
        <i/>
        <sz val="16"/>
        <color rgb="FFFF0000"/>
        <rFont val="Arial"/>
        <family val="2"/>
      </rPr>
      <t>3 -</t>
    </r>
    <r>
      <rPr>
        <i/>
        <sz val="16"/>
        <color rgb="FFFF0000"/>
        <rFont val="Arial"/>
        <family val="2"/>
      </rPr>
      <t xml:space="preserve"> Os demais cálculos já encontram-se configurados, bem como a quantidade de cada item já é trazida automaticamente com base no preenchimento das guias de cada serviço.
Há um limite de 50 itens para inclusão.*</t>
    </r>
  </si>
  <si>
    <t>Quantidade por serviço para todos os postos</t>
  </si>
  <si>
    <t>VIGIA NOTURNO INTRA 12X60</t>
  </si>
  <si>
    <t>VIGIA DIURNO INTRA 12X60</t>
  </si>
  <si>
    <t>Código do Serviço:</t>
  </si>
  <si>
    <t>SESAU</t>
  </si>
  <si>
    <t>SEMA</t>
  </si>
  <si>
    <t>SECED</t>
  </si>
  <si>
    <t>SEASO</t>
  </si>
  <si>
    <t>Planilha de Cotação de Uniformes - EPI's</t>
  </si>
  <si>
    <t>TODOS OS SERVIÇOS</t>
  </si>
  <si>
    <t>(=)</t>
  </si>
  <si>
    <t>SEMAC</t>
  </si>
  <si>
    <t>PROGE</t>
  </si>
  <si>
    <t>GEVIG</t>
  </si>
  <si>
    <t>FECAM</t>
  </si>
  <si>
    <t xml:space="preserve">QUANTIDADE: SERVIÇO X SECRETARIA </t>
  </si>
  <si>
    <t>QUADRO DE QUANTIDADES</t>
  </si>
  <si>
    <t>SERVIÇOS</t>
  </si>
  <si>
    <t>CÓD. DO SERVIÇO</t>
  </si>
  <si>
    <t>2.3.E</t>
  </si>
  <si>
    <t>Fundo Formação Profissional</t>
  </si>
  <si>
    <t>Benefício Assistência Médica</t>
  </si>
  <si>
    <t>Exames admissionais, demissionais e periódicos</t>
  </si>
  <si>
    <t>PR000232/2024</t>
  </si>
  <si>
    <t>MERENDA 40H</t>
  </si>
  <si>
    <t>LIMPEZA 44H</t>
  </si>
  <si>
    <t>LIMPEZA INSALUBRE 35H</t>
  </si>
  <si>
    <t>LIMPEZA INSALUBRE 40H</t>
  </si>
  <si>
    <t>LIMPEZA INSALUBRE 44H</t>
  </si>
  <si>
    <t>MERENDA 44H</t>
  </si>
  <si>
    <t>LIMPEZA E CONSERVAÇÃO 44H</t>
  </si>
  <si>
    <t>LIMPEZA E CONSERVAÇÃO 42H</t>
  </si>
  <si>
    <t>LIMPEZA E CONSERVAÇÃO 35H</t>
  </si>
  <si>
    <t>CBO</t>
  </si>
  <si>
    <t>DESCRITIVO DE FUNÇÃO</t>
  </si>
  <si>
    <t>SALÁRIO</t>
  </si>
  <si>
    <t>CCT</t>
  </si>
  <si>
    <t>INSALUBRIDADE</t>
  </si>
  <si>
    <t>PERICULOSIDADE</t>
  </si>
  <si>
    <t>SERVENTE DE LIMPEZA</t>
  </si>
  <si>
    <t>SUPERVISOR</t>
  </si>
  <si>
    <t>VIGIA</t>
  </si>
  <si>
    <t>PORTEIRO</t>
  </si>
  <si>
    <t>MERENDEIRA</t>
  </si>
  <si>
    <t>LIMPADOR DE PISCINA</t>
  </si>
  <si>
    <t>ADICIONAIS</t>
  </si>
  <si>
    <t>5143-20</t>
  </si>
  <si>
    <t>5132-05</t>
  </si>
  <si>
    <t>5174-10</t>
  </si>
  <si>
    <t>5174-20</t>
  </si>
  <si>
    <t>C.H.</t>
  </si>
  <si>
    <t>C.H. Semanal:</t>
  </si>
  <si>
    <t>Serviço:</t>
  </si>
  <si>
    <t>CBO:</t>
  </si>
  <si>
    <t>Adicional CCT</t>
  </si>
  <si>
    <t>1.G</t>
  </si>
  <si>
    <t>BENEFÍCIOS</t>
  </si>
  <si>
    <t>SIEMACO - MARNGÁ</t>
  </si>
  <si>
    <t>01-Limpeza 20H</t>
  </si>
  <si>
    <t>02-Limpeza 44H</t>
  </si>
  <si>
    <t>03-Limpeza com Copeiragem 35H</t>
  </si>
  <si>
    <t>A.202</t>
  </si>
  <si>
    <t>A.203</t>
  </si>
  <si>
    <t>A.204</t>
  </si>
  <si>
    <t>A.205</t>
  </si>
  <si>
    <t>A.206</t>
  </si>
  <si>
    <t>A.301</t>
  </si>
  <si>
    <t>A.401</t>
  </si>
  <si>
    <t>A.402</t>
  </si>
  <si>
    <t>A.403</t>
  </si>
  <si>
    <t>C.002</t>
  </si>
  <si>
    <t>C.101</t>
  </si>
  <si>
    <t>C.102</t>
  </si>
  <si>
    <t>E.002</t>
  </si>
  <si>
    <t>E.003</t>
  </si>
  <si>
    <t>E.004</t>
  </si>
  <si>
    <t>E.005</t>
  </si>
  <si>
    <t>E.006</t>
  </si>
  <si>
    <t>F.001</t>
  </si>
  <si>
    <t>LIMPEZA 20H</t>
  </si>
  <si>
    <t>LIMPEZA INSALUBRE 26H</t>
  </si>
  <si>
    <t>LIMPEZA INSALUBRE 06X12</t>
  </si>
  <si>
    <t>CARREGAMENTO 35H</t>
  </si>
  <si>
    <t>COZINHA 35H</t>
  </si>
  <si>
    <t>PORTARIA 40H</t>
  </si>
  <si>
    <t>VIGIA 40H</t>
  </si>
  <si>
    <t>LIMPEZA INSALUBRE NOTURNA INTRA 12X36</t>
  </si>
  <si>
    <t>LIMPEZA DE PISCINA 35H</t>
  </si>
  <si>
    <t>5143-30</t>
  </si>
  <si>
    <t>7832-10</t>
  </si>
  <si>
    <t>5142-25</t>
  </si>
  <si>
    <t>CARREGADOR</t>
  </si>
  <si>
    <t>COZINHEIRA</t>
  </si>
  <si>
    <t>VARREDOR / CAPINADOR</t>
  </si>
  <si>
    <t>IPPLAN</t>
  </si>
  <si>
    <t>SEIDEC</t>
  </si>
  <si>
    <t>SEIMOB</t>
  </si>
  <si>
    <t>VALE TRANPORTE DIÁRIO</t>
  </si>
  <si>
    <t>VALE ALIMENTAÇÃO MENSAL</t>
  </si>
  <si>
    <t>ASSISTÊNCIA MÉDICA MENSAL</t>
  </si>
  <si>
    <t>SOCIAL FAMILIAR MENSAL</t>
  </si>
  <si>
    <t>FUNDO FORMAÇÃO PROFISSIONAL MENSAL</t>
  </si>
  <si>
    <t>LIMPEZA COM COPEIRAGEM 35H</t>
  </si>
  <si>
    <t>QUADRO DE RESUMOS</t>
  </si>
  <si>
    <t xml:space="preserve">VALOR MENSAL: SERVIÇO X SECRETARIA </t>
  </si>
  <si>
    <t xml:space="preserve">VALOR ANUAL: SERVIÇO X SECRETARIA </t>
  </si>
  <si>
    <t>Valor mensal
(un.)</t>
  </si>
  <si>
    <t>Valor mensal (total)</t>
  </si>
  <si>
    <t>Valor Mensal X Nº de Meses da Execução Contratual</t>
  </si>
  <si>
    <t>Valor estimativo da execução contratual</t>
  </si>
  <si>
    <t>MÉDIA DE DIAS DE EXPEDIENTE DO POSTO
(MENSAL)</t>
  </si>
  <si>
    <t>CÓD.</t>
  </si>
  <si>
    <t>-</t>
  </si>
  <si>
    <t>Valor Un.</t>
  </si>
  <si>
    <t>Subtotal (A + B + C + D + E)</t>
  </si>
  <si>
    <t>Valor Total por Empregado</t>
  </si>
  <si>
    <t>T.7</t>
  </si>
  <si>
    <t>Módulo 8 - QUADRO RESUMO DE VALORES MENSAIS, ANUAIS E DA EXECUÇÃO CONTRATUAL DOS SERVIÇOS</t>
  </si>
  <si>
    <r>
      <rPr>
        <b/>
        <sz val="12"/>
        <color theme="0"/>
        <rFont val="Arial"/>
        <family val="2"/>
      </rPr>
      <t>PLANILHA DE CUSTOS E FORMAÇÃO DE PREÇOS</t>
    </r>
    <r>
      <rPr>
        <sz val="12"/>
        <color theme="0"/>
        <rFont val="Arial"/>
        <family val="2"/>
      </rPr>
      <t xml:space="preserve">
QUADRO RESUMO DE TODAS AS FUNÇÕES</t>
    </r>
  </si>
  <si>
    <t>CNPJ:</t>
  </si>
  <si>
    <t>PROP.:</t>
  </si>
  <si>
    <t>VIGIA DIURNO INTRA 40H</t>
  </si>
  <si>
    <t>COZINHA INTRA 40H</t>
  </si>
  <si>
    <t>E.007</t>
  </si>
  <si>
    <t>F.002</t>
  </si>
  <si>
    <t>SUPERVISÃO INTERMUNICIPAL</t>
  </si>
  <si>
    <t>Serviço de 04 horas diárias executadas em período diurno, sem intervalo.</t>
  </si>
  <si>
    <t>Serviço de 08 horas e 48 minutos diárias executadas em período diurno, com intervalo minímo de 01 hora.</t>
  </si>
  <si>
    <t>Serviço de 07 horas diárias executadas em período diurno, com intervalo minímo de 01 hora, e, cumulação de função de copeiragem.</t>
  </si>
  <si>
    <t>Serviço de 05 horas e 12 minutos diárias executadas em período diurno, com intervalo de no minímo 15 minutos, e, em ambiente potencialmente insalubre.</t>
  </si>
  <si>
    <t>Serviço de 07 horas diárias executadas em período diurno, com intervalo minímo de 01 hora, e, em ambiente potencialmente insalubre.</t>
  </si>
  <si>
    <t>Serviço de 08 horas diárias executadas em período diurno, com intervalo minímo de 01 hora, e, em ambiente potencialmente insalubre.</t>
  </si>
  <si>
    <t>Serviço de 08 horas e 48 minutos diárias executadas em período diurno, com intervalo minímo de 01 hora, e, em ambiente potencialmente insalubre.</t>
  </si>
  <si>
    <t>Serviço de 06 horas diárias de segunda a sexta-feira, e 12 horas no sábado ou domingo, executadas em período diurno, com intervalo de 15 minutos dentro das escalas de segunda a sexta, e, de 01 hora dentro da escala de sábado ou domingo. Em ambiente potencialmente insalubre.</t>
  </si>
  <si>
    <t>Serviço de 12 horas diárias em escala 12X36, com 05 horas em período diurno e 07 em período noturno, e, com intervalo de 01 hora dentro da escala. Em ambiente potencialmente insalubre.</t>
  </si>
  <si>
    <t>Serviço de 08 horas diárias realizadas em período diurno, com intervalo minímo de 30 minutos, e, com indenização de 30 minutos de intrajornada não concedido.</t>
  </si>
  <si>
    <t>Serviço de 08 horas diárias, com 06 horas e 30 minutos realizadas em período diurno, e, 01 hora e 30 minutos realizadas em período noturno. Com intervalo minímo de 30 minutos, e, com indenização de 30 minutos de intrajornada não concedido.</t>
  </si>
  <si>
    <t>Serviço de 07 horas diárias executadas em período diurno, com intervalo minímo de 01 hora.</t>
  </si>
  <si>
    <t>Serviço de 08 horas diárias executadas em período diurno, com intervalo minímo de 01 hora.</t>
  </si>
  <si>
    <t>Serviço de 08 horas 48 minutos diárias executadas em período diurno, com intervalo minímo de 01 hora.</t>
  </si>
  <si>
    <t>Serviço de 08 horas diárias executadas em período diurno, com intervalo minímo de 1 hora.</t>
  </si>
  <si>
    <t>Total Mensal</t>
  </si>
  <si>
    <t>Total Anual</t>
  </si>
  <si>
    <r>
      <t>As planilhas encontram-se protegidas para evitar que se editem as fórmulas acidentalmente, sendo necessário editar alguma célula protegida, clicar sobre a guia da planilha correspondente, selecionar "Desproteger Planilha" e incluir a senha: "</t>
    </r>
    <r>
      <rPr>
        <b/>
        <i/>
        <sz val="8"/>
        <color rgb="FFFF0000"/>
        <rFont val="Courier New"/>
        <family val="3"/>
      </rPr>
      <t>SENHA</t>
    </r>
    <r>
      <rPr>
        <i/>
        <sz val="8"/>
        <color rgb="FFFF0000"/>
        <rFont val="Courier New"/>
        <family val="3"/>
      </rPr>
      <t>".</t>
    </r>
  </si>
  <si>
    <t>(-) Vale-Transporte</t>
  </si>
  <si>
    <t>Subtotal</t>
  </si>
  <si>
    <t>ORIENTAÇÕES
Para o preenchimento dos quadros "UNIFORMES - COMPOSIÇÃO - VALOR ANUAL" e "EPI'S - COMPOSIÇÃO - VALOR ANUAL", observar:
1 - Apenas as colunas de "Qtd." e "Item" são editáveis.
2 - Incluir na coluna "Qtd." a quantidade anual do item por funcionário.
3 - Na coluna "Item", as células estão configuradas para aceitarem apenas os itens informados na guia "ANEXO - Planilha de Cotação". Para selecionar um item: 1º clicar sobre a célula na coluna "Item", 2º selecionar a lista suspensa que irá aparecer no canto direito e 3º selecionar o item necessário. Caso o item não esteja na lista, incluir o mesmo na guia "ANEXO - Planilha de Cotação" e depois retornar para efetuar a seleção.
4 - As colunas "Valor Un." e "Valor" já estão com cálculos configurados.</t>
  </si>
  <si>
    <t>Luva Nitrílica</t>
  </si>
  <si>
    <t>Luva cirúrgica de látex</t>
  </si>
  <si>
    <t>LIMPEZA INSALUBRE COM COPEIRAGEM 20H</t>
  </si>
  <si>
    <t>LIMPEZA INSALUBRE COM COPEIRAGEM 40H</t>
  </si>
  <si>
    <t>A.102</t>
  </si>
  <si>
    <t>A.103</t>
  </si>
  <si>
    <t>04-Limpeza Ins. com Copeira 20H</t>
  </si>
  <si>
    <t>05-Limpeza Ins. com Copeira 40H</t>
  </si>
  <si>
    <t>06-Limpeza Insalubre 26H</t>
  </si>
  <si>
    <t>07-Limpeza Insalubre 35H</t>
  </si>
  <si>
    <t>08-Limpeza Insalubre 40H</t>
  </si>
  <si>
    <t>09-Limpeza Insalubre 44H</t>
  </si>
  <si>
    <t>10-Limpeza Insalubre 06X12</t>
  </si>
  <si>
    <t>11-Limpeza Insalubre NOT 12X36</t>
  </si>
  <si>
    <t>12-Limpeza de Piscina 35H</t>
  </si>
  <si>
    <t>13-Limpeza e Conservação 35H</t>
  </si>
  <si>
    <t>14-Limpeza e Conservação 42H</t>
  </si>
  <si>
    <t>15-Limpeza e Conservação 44H</t>
  </si>
  <si>
    <t>16-Carregamento 35H</t>
  </si>
  <si>
    <t>17-Cozinha 35H</t>
  </si>
  <si>
    <t>18-Cozinha INTRA 40H</t>
  </si>
  <si>
    <t>19-Merenda 40H</t>
  </si>
  <si>
    <t>20-Merenda 44H</t>
  </si>
  <si>
    <t>21-Portaria 40H</t>
  </si>
  <si>
    <t>22-Vigia 40H</t>
  </si>
  <si>
    <t>23-Vigia DIU 40H</t>
  </si>
  <si>
    <t>24-Vigia NOT 40H</t>
  </si>
  <si>
    <t>25-Vigia DIU 12X36</t>
  </si>
  <si>
    <t>26-Vigia NOT 12X36</t>
  </si>
  <si>
    <t>27-Vigia DIU 12X60</t>
  </si>
  <si>
    <t>28-Vigia NOT 12X60</t>
  </si>
  <si>
    <t>29-Supervisão</t>
  </si>
  <si>
    <t>30-Supervisão Intermunicipal</t>
  </si>
  <si>
    <t>Serviço de 12 horas diárias em escala 12X60, com 05 horas em período diurno e 07 em período noturno, com intervalo de 30 minutos dentro da escala, e, com indenização de 30 minutos de intrajornada não concedido.</t>
  </si>
  <si>
    <t>Serviço de 12 horas diárias em escala 12X60, realizada em período diurno, com intervalo de 30 minutos dentro da escala, e, com indenização de 30 minutos de intrajornada não concedido.</t>
  </si>
  <si>
    <t>Serviço de 12 horas diárias em escala 12X36, com 05 horas em período diurno e 07 em período noturno, com intervalo de 30 minutos dentro da escala, e, com indenização de 30 minutos de intrajornada não concedido.</t>
  </si>
  <si>
    <t>Serviço de 12 horas diárias em escala 12X36, realizada em período diurno, com intervalo de 30 minutos dentro da escala, e, com indenização de 30 minutos de intrajornada não concedido.</t>
  </si>
  <si>
    <t>Serviço de 04 horas diárias executadas em período diurno, sem intervalo, em ambiente potencialmente insalubre, e, cumulação de função de copeiragem.</t>
  </si>
  <si>
    <t>Serviço de 08 horas diárias executadas em período diurno, com intervalo minímo de 01 hora, em ambiente potencialmente insalubre, e, cumulação de função de copeiragem.</t>
  </si>
  <si>
    <t>Serviço de 06 horas diárias realizadas em período diurno, e, com indenização de  01 hora de intrajornada não concedido.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</si>
</sst>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0.000%"/>
    <numFmt numFmtId="166" formatCode="0&quot;h&quot;"/>
    <numFmt numFmtId="167" formatCode="0.000"/>
    <numFmt numFmtId="168" formatCode="0.0000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9"/>
      <color indexed="81"/>
      <name val="Arial"/>
      <family val="2"/>
    </font>
    <font>
      <i/>
      <sz val="9"/>
      <color indexed="8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color rgb="FFFF0000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8"/>
      <color indexed="81"/>
      <name val="Courier New"/>
      <family val="3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9"/>
      <color indexed="81"/>
      <name val="Tahoma"/>
      <family val="2"/>
    </font>
    <font>
      <i/>
      <sz val="12"/>
      <color theme="0"/>
      <name val="Arial"/>
      <family val="2"/>
    </font>
    <font>
      <sz val="9"/>
      <color indexed="81"/>
      <name val="Tahoma"/>
      <family val="2"/>
    </font>
    <font>
      <i/>
      <sz val="10"/>
      <color theme="1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b/>
      <i/>
      <sz val="16"/>
      <color rgb="FFFF0000"/>
      <name val="Arial"/>
      <family val="2"/>
    </font>
    <font>
      <i/>
      <sz val="16"/>
      <color rgb="FFFF0000"/>
      <name val="Arial"/>
      <family val="2"/>
    </font>
    <font>
      <b/>
      <i/>
      <u/>
      <sz val="16"/>
      <color rgb="FFFF0000"/>
      <name val="Arial"/>
      <family val="2"/>
    </font>
    <font>
      <b/>
      <sz val="26"/>
      <name val="Courier New"/>
      <family val="3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2"/>
      <color rgb="FFFFFF01"/>
      <name val="Arial"/>
      <family val="2"/>
    </font>
    <font>
      <b/>
      <sz val="14"/>
      <color rgb="FFFFFF01"/>
      <name val="Arial"/>
      <family val="2"/>
    </font>
    <font>
      <b/>
      <sz val="10"/>
      <color rgb="FFFFFF01"/>
      <name val="Arial"/>
      <family val="2"/>
    </font>
    <font>
      <b/>
      <sz val="10"/>
      <name val="Arial"/>
      <family val="2"/>
    </font>
    <font>
      <i/>
      <sz val="8"/>
      <color rgb="FFFF0000"/>
      <name val="Courier New"/>
      <family val="3"/>
    </font>
    <font>
      <sz val="8"/>
      <color theme="1"/>
      <name val="Courier New"/>
      <family val="3"/>
    </font>
    <font>
      <sz val="8"/>
      <color rgb="FFFF0000"/>
      <name val="Courier New"/>
      <family val="3"/>
    </font>
    <font>
      <b/>
      <sz val="8"/>
      <color rgb="FFFF0000"/>
      <name val="Courier New"/>
      <family val="3"/>
    </font>
    <font>
      <b/>
      <sz val="8"/>
      <color theme="1"/>
      <name val="Courier New"/>
      <family val="3"/>
    </font>
    <font>
      <sz val="8"/>
      <color theme="1"/>
      <name val="Arial Narrow"/>
      <family val="2"/>
    </font>
    <font>
      <b/>
      <sz val="9"/>
      <color theme="0"/>
      <name val="Courier New"/>
      <family val="3"/>
    </font>
    <font>
      <b/>
      <i/>
      <sz val="8"/>
      <color rgb="FFFF0000"/>
      <name val="Courier New"/>
      <family val="3"/>
    </font>
    <font>
      <sz val="12"/>
      <color theme="1" tint="0.499984740745262"/>
      <name val="Arial"/>
      <family val="2"/>
    </font>
    <font>
      <b/>
      <sz val="12"/>
      <color theme="1" tint="0.499984740745262"/>
      <name val="Arial"/>
      <family val="2"/>
    </font>
    <font>
      <sz val="12"/>
      <color indexed="23" tint="0.499984740745262"/>
      <name val="Arial"/>
      <family val="2"/>
    </font>
    <font>
      <b/>
      <sz val="12"/>
      <color indexed="23" tint="0.499984740745262"/>
      <name val="Arial"/>
      <family val="2"/>
    </font>
    <font>
      <sz val="12"/>
      <color indexed="23"/>
      <name val="Arial"/>
      <family val="2"/>
    </font>
    <font>
      <b/>
      <sz val="12"/>
      <color indexed="23"/>
      <name val="Arial"/>
      <family val="2"/>
    </font>
    <font>
      <b/>
      <sz val="12"/>
      <color indexed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5EB0D9"/>
        <bgColor indexed="64"/>
      </patternFill>
    </fill>
    <fill>
      <patternFill patternType="solid">
        <fgColor rgb="FF028E22"/>
        <bgColor indexed="64"/>
      </patternFill>
    </fill>
    <fill>
      <patternFill patternType="solid">
        <fgColor rgb="FF5EB0D9"/>
        <bgColor indexed="41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28E22"/>
      </left>
      <right/>
      <top style="thin">
        <color rgb="FF028E22"/>
      </top>
      <bottom/>
      <diagonal/>
    </border>
    <border>
      <left/>
      <right style="thin">
        <color rgb="FF028E22"/>
      </right>
      <top style="thin">
        <color rgb="FF028E22"/>
      </top>
      <bottom/>
      <diagonal/>
    </border>
    <border>
      <left style="thin">
        <color rgb="FF028E22"/>
      </left>
      <right/>
      <top/>
      <bottom/>
      <diagonal/>
    </border>
    <border>
      <left/>
      <right style="thin">
        <color rgb="FF028E22"/>
      </right>
      <top/>
      <bottom/>
      <diagonal/>
    </border>
    <border>
      <left style="thin">
        <color rgb="FF028E22"/>
      </left>
      <right/>
      <top/>
      <bottom style="thin">
        <color rgb="FF028E22"/>
      </bottom>
      <diagonal/>
    </border>
    <border>
      <left/>
      <right style="thin">
        <color rgb="FF028E22"/>
      </right>
      <top/>
      <bottom style="thin">
        <color rgb="FF028E22"/>
      </bottom>
      <diagonal/>
    </border>
    <border>
      <left style="thin">
        <color rgb="FF028E22"/>
      </left>
      <right style="thin">
        <color rgb="FF028E22"/>
      </right>
      <top style="thin">
        <color rgb="FF028E22"/>
      </top>
      <bottom style="thin">
        <color rgb="FF028E22"/>
      </bottom>
      <diagonal/>
    </border>
    <border>
      <left style="thin">
        <color rgb="FF028E22"/>
      </left>
      <right/>
      <top style="thin">
        <color rgb="FF028E22"/>
      </top>
      <bottom style="thin">
        <color rgb="FF028E22"/>
      </bottom>
      <diagonal/>
    </border>
    <border>
      <left/>
      <right/>
      <top style="thin">
        <color rgb="FF028E22"/>
      </top>
      <bottom style="thin">
        <color rgb="FF028E22"/>
      </bottom>
      <diagonal/>
    </border>
    <border>
      <left/>
      <right style="thin">
        <color rgb="FF028E22"/>
      </right>
      <top style="thin">
        <color rgb="FF028E22"/>
      </top>
      <bottom style="thin">
        <color rgb="FF028E22"/>
      </bottom>
      <diagonal/>
    </border>
    <border>
      <left style="thin">
        <color rgb="FF028E22"/>
      </left>
      <right/>
      <top style="thin">
        <color rgb="FF028E22"/>
      </top>
      <bottom style="medium">
        <color rgb="FF028E22"/>
      </bottom>
      <diagonal/>
    </border>
    <border>
      <left/>
      <right/>
      <top style="thin">
        <color rgb="FF028E22"/>
      </top>
      <bottom style="medium">
        <color rgb="FF028E22"/>
      </bottom>
      <diagonal/>
    </border>
    <border>
      <left/>
      <right style="thin">
        <color rgb="FF028E22"/>
      </right>
      <top style="thin">
        <color rgb="FF028E22"/>
      </top>
      <bottom style="medium">
        <color rgb="FF028E22"/>
      </bottom>
      <diagonal/>
    </border>
    <border>
      <left style="thin">
        <color rgb="FF028E22"/>
      </left>
      <right style="thin">
        <color rgb="FF028E22"/>
      </right>
      <top/>
      <bottom style="thin">
        <color rgb="FF028E22"/>
      </bottom>
      <diagonal/>
    </border>
    <border>
      <left style="thin">
        <color rgb="FF028E22"/>
      </left>
      <right style="thin">
        <color rgb="FF028E22"/>
      </right>
      <top style="thin">
        <color rgb="FF028E22"/>
      </top>
      <bottom/>
      <diagonal/>
    </border>
    <border>
      <left style="thin">
        <color rgb="FF028E22"/>
      </left>
      <right/>
      <top style="medium">
        <color rgb="FF028E22"/>
      </top>
      <bottom style="thin">
        <color rgb="FF028E22"/>
      </bottom>
      <diagonal/>
    </border>
    <border>
      <left/>
      <right/>
      <top style="medium">
        <color rgb="FF028E22"/>
      </top>
      <bottom style="thin">
        <color rgb="FF028E22"/>
      </bottom>
      <diagonal/>
    </border>
    <border>
      <left/>
      <right style="thin">
        <color rgb="FF028E22"/>
      </right>
      <top style="medium">
        <color rgb="FF028E22"/>
      </top>
      <bottom style="thin">
        <color rgb="FF028E22"/>
      </bottom>
      <diagonal/>
    </border>
    <border>
      <left style="thin">
        <color rgb="FF5EB0D9"/>
      </left>
      <right style="thin">
        <color rgb="FF5EB0D9"/>
      </right>
      <top style="thin">
        <color rgb="FF5EB0D9"/>
      </top>
      <bottom style="thin">
        <color rgb="FF5EB0D9"/>
      </bottom>
      <diagonal/>
    </border>
    <border>
      <left style="thin">
        <color rgb="FF5EB0D9"/>
      </left>
      <right style="thin">
        <color rgb="FF5EB0D9"/>
      </right>
      <top style="thin">
        <color rgb="FF5EB0D9"/>
      </top>
      <bottom/>
      <diagonal/>
    </border>
    <border>
      <left style="thin">
        <color rgb="FF5EB0D9"/>
      </left>
      <right style="thin">
        <color rgb="FF5EB0D9"/>
      </right>
      <top style="thin">
        <color rgb="FF5EB0D9"/>
      </top>
      <bottom style="medium">
        <color theme="0"/>
      </bottom>
      <diagonal/>
    </border>
    <border>
      <left style="thin">
        <color rgb="FF5EB0D9"/>
      </left>
      <right style="thin">
        <color rgb="FF5EB0D9"/>
      </right>
      <top style="medium">
        <color theme="0"/>
      </top>
      <bottom style="thin">
        <color rgb="FF5EB0D9"/>
      </bottom>
      <diagonal/>
    </border>
    <border>
      <left style="thin">
        <color rgb="FF5EB0D9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rgb="FF5EB0D9"/>
      </right>
      <top/>
      <bottom style="thin">
        <color theme="0"/>
      </bottom>
      <diagonal/>
    </border>
    <border>
      <left style="thin">
        <color rgb="FF5EB0D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5EB0D9"/>
      </right>
      <top style="thin">
        <color theme="0"/>
      </top>
      <bottom style="thin">
        <color theme="0"/>
      </bottom>
      <diagonal/>
    </border>
    <border>
      <left style="thin">
        <color rgb="FF5EB0D9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5EB0D9"/>
      </right>
      <top style="thin">
        <color theme="0"/>
      </top>
      <bottom/>
      <diagonal/>
    </border>
    <border>
      <left/>
      <right/>
      <top style="thin">
        <color rgb="FF5EB0D9"/>
      </top>
      <bottom/>
      <diagonal/>
    </border>
    <border>
      <left style="thin">
        <color rgb="FF028E22"/>
      </left>
      <right/>
      <top style="medium">
        <color rgb="FF028E22"/>
      </top>
      <bottom style="medium">
        <color rgb="FF028E22"/>
      </bottom>
      <diagonal/>
    </border>
    <border>
      <left/>
      <right/>
      <top style="medium">
        <color rgb="FF028E22"/>
      </top>
      <bottom style="medium">
        <color rgb="FF028E22"/>
      </bottom>
      <diagonal/>
    </border>
    <border>
      <left/>
      <right style="thin">
        <color rgb="FF028E22"/>
      </right>
      <top style="medium">
        <color rgb="FF028E22"/>
      </top>
      <bottom style="medium">
        <color rgb="FF028E22"/>
      </bottom>
      <diagonal/>
    </border>
    <border>
      <left style="thin">
        <color rgb="FF028E22"/>
      </left>
      <right style="thin">
        <color rgb="FF028E22"/>
      </right>
      <top/>
      <bottom/>
      <diagonal/>
    </border>
    <border>
      <left style="thin">
        <color rgb="FF5EB0D9"/>
      </left>
      <right/>
      <top style="thin">
        <color rgb="FF5EB0D9"/>
      </top>
      <bottom style="thin">
        <color rgb="FF5EB0D9"/>
      </bottom>
      <diagonal/>
    </border>
    <border>
      <left/>
      <right/>
      <top style="thin">
        <color rgb="FF5EB0D9"/>
      </top>
      <bottom style="thin">
        <color rgb="FF5EB0D9"/>
      </bottom>
      <diagonal/>
    </border>
    <border>
      <left/>
      <right style="thin">
        <color rgb="FF5EB0D9"/>
      </right>
      <top style="thin">
        <color rgb="FF5EB0D9"/>
      </top>
      <bottom style="thin">
        <color rgb="FF5EB0D9"/>
      </bottom>
      <diagonal/>
    </border>
    <border>
      <left style="thin">
        <color rgb="FF028E22"/>
      </left>
      <right style="thin">
        <color rgb="FF028E22"/>
      </right>
      <top style="medium">
        <color rgb="FF028E22"/>
      </top>
      <bottom style="thin">
        <color rgb="FF028E22"/>
      </bottom>
      <diagonal/>
    </border>
    <border>
      <left style="thin">
        <color rgb="FF028E22"/>
      </left>
      <right style="thin">
        <color rgb="FF028E22"/>
      </right>
      <top style="thin">
        <color rgb="FF028E22"/>
      </top>
      <bottom style="medium">
        <color rgb="FF028E22"/>
      </bottom>
      <diagonal/>
    </border>
    <border>
      <left style="medium">
        <color rgb="FF028E22"/>
      </left>
      <right/>
      <top style="medium">
        <color rgb="FF028E22"/>
      </top>
      <bottom style="medium">
        <color rgb="FF028E22"/>
      </bottom>
      <diagonal/>
    </border>
    <border>
      <left/>
      <right style="medium">
        <color rgb="FF028E22"/>
      </right>
      <top style="medium">
        <color rgb="FF028E22"/>
      </top>
      <bottom style="medium">
        <color rgb="FF028E22"/>
      </bottom>
      <diagonal/>
    </border>
    <border>
      <left style="medium">
        <color rgb="FF028E22"/>
      </left>
      <right style="thin">
        <color rgb="FF028E22"/>
      </right>
      <top style="medium">
        <color rgb="FF028E22"/>
      </top>
      <bottom style="thin">
        <color rgb="FF028E22"/>
      </bottom>
      <diagonal/>
    </border>
    <border>
      <left style="medium">
        <color rgb="FF028E22"/>
      </left>
      <right style="thin">
        <color rgb="FF028E22"/>
      </right>
      <top style="thin">
        <color rgb="FF028E22"/>
      </top>
      <bottom style="thin">
        <color rgb="FF028E22"/>
      </bottom>
      <diagonal/>
    </border>
    <border>
      <left style="thin">
        <color rgb="FF028E22"/>
      </left>
      <right style="medium">
        <color rgb="FF028E22"/>
      </right>
      <top style="thin">
        <color rgb="FF028E22"/>
      </top>
      <bottom style="thin">
        <color rgb="FF028E22"/>
      </bottom>
      <diagonal/>
    </border>
    <border>
      <left style="medium">
        <color rgb="FF028E22"/>
      </left>
      <right style="thin">
        <color rgb="FF028E22"/>
      </right>
      <top style="thin">
        <color rgb="FF028E22"/>
      </top>
      <bottom style="medium">
        <color rgb="FF028E22"/>
      </bottom>
      <diagonal/>
    </border>
    <border>
      <left style="thin">
        <color rgb="FF028E22"/>
      </left>
      <right style="medium">
        <color rgb="FF028E22"/>
      </right>
      <top style="thin">
        <color rgb="FF028E22"/>
      </top>
      <bottom style="medium">
        <color rgb="FF028E22"/>
      </bottom>
      <diagonal/>
    </border>
    <border>
      <left style="thin">
        <color rgb="FF028E22"/>
      </left>
      <right style="thin">
        <color theme="0"/>
      </right>
      <top style="medium">
        <color rgb="FF028E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28E22"/>
      </top>
      <bottom style="thin">
        <color theme="0"/>
      </bottom>
      <diagonal/>
    </border>
    <border>
      <left style="thin">
        <color theme="0"/>
      </left>
      <right style="medium">
        <color rgb="FF028E22"/>
      </right>
      <top style="medium">
        <color rgb="FF028E22"/>
      </top>
      <bottom style="thin">
        <color theme="0"/>
      </bottom>
      <diagonal/>
    </border>
    <border>
      <left style="thin">
        <color rgb="FF028E2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28E22"/>
      </right>
      <top style="thin">
        <color theme="0"/>
      </top>
      <bottom style="thin">
        <color theme="0"/>
      </bottom>
      <diagonal/>
    </border>
    <border>
      <left style="thin">
        <color rgb="FF028E22"/>
      </left>
      <right style="thin">
        <color theme="0"/>
      </right>
      <top style="thin">
        <color theme="0"/>
      </top>
      <bottom style="medium">
        <color rgb="FF028E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28E22"/>
      </bottom>
      <diagonal/>
    </border>
    <border>
      <left style="thin">
        <color theme="0"/>
      </left>
      <right style="medium">
        <color rgb="FF028E22"/>
      </right>
      <top style="thin">
        <color theme="0"/>
      </top>
      <bottom style="medium">
        <color rgb="FF028E22"/>
      </bottom>
      <diagonal/>
    </border>
    <border>
      <left style="thin">
        <color theme="0"/>
      </left>
      <right style="thin">
        <color rgb="FF028E22"/>
      </right>
      <top style="thin">
        <color theme="0"/>
      </top>
      <bottom style="thin">
        <color theme="0"/>
      </bottom>
      <diagonal/>
    </border>
    <border>
      <left style="thin">
        <color rgb="FF028E2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rgb="FF028E22"/>
      </right>
      <top/>
      <bottom style="thin">
        <color theme="0"/>
      </bottom>
      <diagonal/>
    </border>
    <border>
      <left/>
      <right/>
      <top style="thin">
        <color rgb="FF028E22"/>
      </top>
      <bottom/>
      <diagonal/>
    </border>
    <border>
      <left style="thin">
        <color rgb="FF028E22"/>
      </left>
      <right/>
      <top/>
      <bottom style="medium">
        <color rgb="FF028E22"/>
      </bottom>
      <diagonal/>
    </border>
    <border>
      <left/>
      <right/>
      <top/>
      <bottom style="medium">
        <color rgb="FF028E22"/>
      </bottom>
      <diagonal/>
    </border>
    <border>
      <left/>
      <right style="thin">
        <color rgb="FF028E22"/>
      </right>
      <top/>
      <bottom style="medium">
        <color rgb="FF028E22"/>
      </bottom>
      <diagonal/>
    </border>
    <border>
      <left style="medium">
        <color rgb="FF5EB0D9"/>
      </left>
      <right/>
      <top style="medium">
        <color rgb="FF5EB0D9"/>
      </top>
      <bottom style="medium">
        <color rgb="FF5EB0D9"/>
      </bottom>
      <diagonal/>
    </border>
    <border>
      <left/>
      <right/>
      <top style="medium">
        <color rgb="FF5EB0D9"/>
      </top>
      <bottom style="medium">
        <color rgb="FF5EB0D9"/>
      </bottom>
      <diagonal/>
    </border>
    <border>
      <left/>
      <right style="medium">
        <color rgb="FF5EB0D9"/>
      </right>
      <top style="medium">
        <color rgb="FF5EB0D9"/>
      </top>
      <bottom style="medium">
        <color rgb="FF5EB0D9"/>
      </bottom>
      <diagonal/>
    </border>
    <border>
      <left style="thin">
        <color rgb="FF028E22"/>
      </left>
      <right style="thin">
        <color rgb="FF028E22"/>
      </right>
      <top/>
      <bottom style="thin">
        <color theme="0"/>
      </bottom>
      <diagonal/>
    </border>
    <border>
      <left style="thin">
        <color rgb="FF5EB0D9"/>
      </left>
      <right/>
      <top style="medium">
        <color rgb="FF5EB0D9"/>
      </top>
      <bottom style="thin">
        <color rgb="FF5EB0D9"/>
      </bottom>
      <diagonal/>
    </border>
    <border>
      <left/>
      <right/>
      <top style="medium">
        <color rgb="FF5EB0D9"/>
      </top>
      <bottom style="thin">
        <color rgb="FF5EB0D9"/>
      </bottom>
      <diagonal/>
    </border>
    <border>
      <left/>
      <right style="thin">
        <color rgb="FF5EB0D9"/>
      </right>
      <top style="medium">
        <color rgb="FF5EB0D9"/>
      </top>
      <bottom style="thin">
        <color rgb="FF5EB0D9"/>
      </bottom>
      <diagonal/>
    </border>
    <border>
      <left style="thin">
        <color rgb="FF5EB0D9"/>
      </left>
      <right/>
      <top style="medium">
        <color rgb="FF5EB0D9"/>
      </top>
      <bottom/>
      <diagonal/>
    </border>
    <border>
      <left/>
      <right/>
      <top style="medium">
        <color rgb="FF5EB0D9"/>
      </top>
      <bottom/>
      <diagonal/>
    </border>
    <border>
      <left/>
      <right style="thin">
        <color rgb="FF5EB0D9"/>
      </right>
      <top style="medium">
        <color rgb="FF5EB0D9"/>
      </top>
      <bottom/>
      <diagonal/>
    </border>
    <border>
      <left style="medium">
        <color rgb="FF028E22"/>
      </left>
      <right style="thin">
        <color rgb="FF028E22"/>
      </right>
      <top/>
      <bottom style="thin">
        <color rgb="FF028E22"/>
      </bottom>
      <diagonal/>
    </border>
    <border>
      <left style="thin">
        <color rgb="FF028E22"/>
      </left>
      <right style="medium">
        <color rgb="FF028E22"/>
      </right>
      <top/>
      <bottom style="thin">
        <color rgb="FF028E22"/>
      </bottom>
      <diagonal/>
    </border>
    <border>
      <left/>
      <right/>
      <top style="dashed">
        <color rgb="FFFF0000"/>
      </top>
      <bottom style="dashed">
        <color rgb="FFFF0000"/>
      </bottom>
      <diagonal/>
    </border>
    <border>
      <left/>
      <right/>
      <top/>
      <bottom style="dashed">
        <color rgb="FFFF0000"/>
      </bottom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0">
    <xf numFmtId="0" fontId="0" fillId="0" borderId="0" xfId="0"/>
    <xf numFmtId="0" fontId="24" fillId="0" borderId="0" xfId="0" applyFont="1"/>
    <xf numFmtId="0" fontId="24" fillId="0" borderId="0" xfId="0" applyFont="1" applyAlignment="1">
      <alignment vertical="center"/>
    </xf>
    <xf numFmtId="43" fontId="24" fillId="0" borderId="0" xfId="0" applyNumberFormat="1" applyFont="1"/>
    <xf numFmtId="43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2" fontId="24" fillId="0" borderId="0" xfId="0" applyNumberFormat="1" applyFont="1" applyAlignment="1">
      <alignment horizontal="center" vertical="center" wrapText="1"/>
    </xf>
    <xf numFmtId="44" fontId="24" fillId="0" borderId="0" xfId="52" applyFont="1" applyFill="1" applyBorder="1"/>
    <xf numFmtId="43" fontId="27" fillId="0" borderId="0" xfId="0" applyNumberFormat="1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right" wrapText="1" indent="1"/>
    </xf>
    <xf numFmtId="43" fontId="25" fillId="0" borderId="0" xfId="0" applyNumberFormat="1" applyFont="1" applyAlignment="1">
      <alignment horizontal="right" wrapText="1"/>
    </xf>
    <xf numFmtId="0" fontId="35" fillId="0" borderId="0" xfId="0" applyFont="1"/>
    <xf numFmtId="44" fontId="36" fillId="0" borderId="0" xfId="52" applyFont="1" applyFill="1" applyBorder="1"/>
    <xf numFmtId="44" fontId="36" fillId="0" borderId="0" xfId="0" applyNumberFormat="1" applyFont="1"/>
    <xf numFmtId="0" fontId="36" fillId="0" borderId="0" xfId="0" applyFont="1"/>
    <xf numFmtId="43" fontId="41" fillId="0" borderId="0" xfId="0" applyNumberFormat="1" applyFont="1" applyAlignment="1">
      <alignment horizontal="right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44" fontId="24" fillId="0" borderId="0" xfId="52" applyFont="1" applyProtection="1">
      <protection locked="0"/>
    </xf>
    <xf numFmtId="165" fontId="24" fillId="0" borderId="0" xfId="1" applyNumberFormat="1" applyFont="1" applyProtection="1">
      <protection locked="0"/>
    </xf>
    <xf numFmtId="43" fontId="24" fillId="0" borderId="0" xfId="0" applyNumberFormat="1" applyFont="1" applyProtection="1"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vertical="center"/>
      <protection locked="0"/>
    </xf>
    <xf numFmtId="44" fontId="24" fillId="0" borderId="0" xfId="0" applyNumberFormat="1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43" fontId="39" fillId="0" borderId="0" xfId="0" applyNumberFormat="1" applyFont="1" applyAlignment="1" applyProtection="1">
      <alignment horizontal="right"/>
      <protection locked="0"/>
    </xf>
    <xf numFmtId="0" fontId="24" fillId="0" borderId="0" xfId="0" applyFont="1" applyAlignment="1">
      <alignment horizontal="center" vertical="center"/>
    </xf>
    <xf numFmtId="0" fontId="25" fillId="0" borderId="0" xfId="0" applyFont="1" applyAlignment="1" applyProtection="1">
      <alignment horizontal="center" vertical="center" wrapText="1"/>
      <protection locked="0"/>
    </xf>
    <xf numFmtId="43" fontId="24" fillId="0" borderId="0" xfId="0" applyNumberFormat="1" applyFont="1" applyAlignment="1" applyProtection="1">
      <alignment horizontal="right" vertical="center"/>
      <protection locked="0"/>
    </xf>
    <xf numFmtId="0" fontId="51" fillId="0" borderId="0" xfId="0" applyFont="1"/>
    <xf numFmtId="0" fontId="36" fillId="0" borderId="0" xfId="0" applyFont="1" applyAlignment="1">
      <alignment horizontal="left"/>
    </xf>
    <xf numFmtId="0" fontId="51" fillId="0" borderId="0" xfId="0" applyFont="1" applyAlignment="1">
      <alignment horizontal="center" vertical="center"/>
    </xf>
    <xf numFmtId="0" fontId="52" fillId="0" borderId="0" xfId="0" applyFont="1"/>
    <xf numFmtId="43" fontId="51" fillId="0" borderId="0" xfId="0" applyNumberFormat="1" applyFont="1"/>
    <xf numFmtId="0" fontId="54" fillId="34" borderId="0" xfId="0" applyFont="1" applyFill="1" applyProtection="1">
      <protection locked="0"/>
    </xf>
    <xf numFmtId="0" fontId="54" fillId="34" borderId="0" xfId="0" applyFont="1" applyFill="1" applyAlignment="1" applyProtection="1">
      <alignment horizontal="right"/>
      <protection locked="0"/>
    </xf>
    <xf numFmtId="0" fontId="54" fillId="34" borderId="0" xfId="0" applyFont="1" applyFill="1" applyAlignment="1" applyProtection="1">
      <alignment horizontal="right" vertical="center"/>
      <protection locked="0"/>
    </xf>
    <xf numFmtId="0" fontId="24" fillId="0" borderId="16" xfId="0" applyFont="1" applyBorder="1" applyAlignment="1" applyProtection="1">
      <alignment horizontal="center" vertical="center"/>
      <protection locked="0"/>
    </xf>
    <xf numFmtId="166" fontId="24" fillId="0" borderId="16" xfId="0" applyNumberFormat="1" applyFont="1" applyBorder="1" applyAlignment="1" applyProtection="1">
      <alignment horizontal="center" vertical="center"/>
      <protection locked="0"/>
    </xf>
    <xf numFmtId="0" fontId="54" fillId="34" borderId="0" xfId="0" applyFont="1" applyFill="1" applyAlignment="1" applyProtection="1">
      <alignment vertical="center"/>
      <protection locked="0"/>
    </xf>
    <xf numFmtId="0" fontId="54" fillId="34" borderId="0" xfId="0" applyFont="1" applyFill="1" applyAlignment="1" applyProtection="1">
      <alignment horizontal="left" vertical="center"/>
      <protection locked="0"/>
    </xf>
    <xf numFmtId="0" fontId="54" fillId="34" borderId="0" xfId="0" applyFont="1" applyFill="1" applyAlignment="1" applyProtection="1">
      <alignment horizontal="center" vertical="center"/>
      <protection locked="0"/>
    </xf>
    <xf numFmtId="0" fontId="24" fillId="0" borderId="16" xfId="0" applyFont="1" applyBorder="1" applyAlignment="1">
      <alignment horizontal="center" vertical="center"/>
    </xf>
    <xf numFmtId="0" fontId="25" fillId="0" borderId="20" xfId="0" applyFont="1" applyBorder="1" applyAlignment="1" applyProtection="1">
      <alignment horizontal="center" vertical="center" wrapText="1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0" fontId="24" fillId="0" borderId="23" xfId="0" applyFont="1" applyBorder="1" applyAlignment="1" applyProtection="1">
      <alignment horizontal="left" vertical="center" wrapText="1" indent="1"/>
      <protection locked="0"/>
    </xf>
    <xf numFmtId="43" fontId="24" fillId="0" borderId="23" xfId="0" applyNumberFormat="1" applyFont="1" applyBorder="1" applyAlignment="1" applyProtection="1">
      <alignment horizontal="center" vertical="center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left" vertical="center" wrapText="1" indent="1"/>
      <protection locked="0"/>
    </xf>
    <xf numFmtId="43" fontId="24" fillId="0" borderId="16" xfId="0" applyNumberFormat="1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left" vertical="center" wrapText="1" indent="1"/>
      <protection locked="0"/>
    </xf>
    <xf numFmtId="43" fontId="24" fillId="0" borderId="24" xfId="0" applyNumberFormat="1" applyFont="1" applyBorder="1" applyAlignment="1" applyProtection="1">
      <alignment horizontal="center" vertical="center"/>
      <protection locked="0"/>
    </xf>
    <xf numFmtId="0" fontId="25" fillId="0" borderId="25" xfId="0" applyFont="1" applyBorder="1" applyAlignment="1" applyProtection="1">
      <alignment horizontal="center" vertical="center" wrapText="1"/>
      <protection locked="0"/>
    </xf>
    <xf numFmtId="0" fontId="25" fillId="0" borderId="26" xfId="0" applyFont="1" applyBorder="1" applyAlignment="1" applyProtection="1">
      <alignment horizontal="left" vertical="center" wrapText="1"/>
      <protection locked="0"/>
    </xf>
    <xf numFmtId="43" fontId="25" fillId="0" borderId="27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9" fillId="34" borderId="0" xfId="0" applyFont="1" applyFill="1" applyAlignment="1" applyProtection="1">
      <alignment vertical="center"/>
      <protection locked="0"/>
    </xf>
    <xf numFmtId="0" fontId="25" fillId="0" borderId="21" xfId="0" applyFont="1" applyBorder="1" applyAlignment="1" applyProtection="1">
      <alignment vertical="center" wrapText="1"/>
      <protection locked="0"/>
    </xf>
    <xf numFmtId="0" fontId="25" fillId="0" borderId="21" xfId="0" applyFont="1" applyBorder="1" applyAlignment="1" applyProtection="1">
      <alignment horizontal="center" vertical="center" wrapText="1"/>
      <protection locked="0"/>
    </xf>
    <xf numFmtId="10" fontId="24" fillId="0" borderId="23" xfId="0" applyNumberFormat="1" applyFont="1" applyBorder="1" applyAlignment="1" applyProtection="1">
      <alignment horizontal="right" vertical="center" wrapText="1" indent="1"/>
      <protection locked="0"/>
    </xf>
    <xf numFmtId="43" fontId="24" fillId="0" borderId="23" xfId="0" applyNumberFormat="1" applyFont="1" applyBorder="1" applyAlignment="1" applyProtection="1">
      <alignment horizontal="right" vertical="center"/>
      <protection locked="0"/>
    </xf>
    <xf numFmtId="10" fontId="24" fillId="0" borderId="16" xfId="0" applyNumberFormat="1" applyFont="1" applyBorder="1" applyAlignment="1" applyProtection="1">
      <alignment horizontal="right" vertical="center" wrapText="1" indent="1"/>
      <protection locked="0"/>
    </xf>
    <xf numFmtId="43" fontId="24" fillId="0" borderId="16" xfId="0" applyNumberFormat="1" applyFont="1" applyBorder="1" applyAlignment="1" applyProtection="1">
      <alignment horizontal="right" vertical="center"/>
      <protection locked="0"/>
    </xf>
    <xf numFmtId="10" fontId="24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0" fontId="24" fillId="0" borderId="24" xfId="0" applyNumberFormat="1" applyFont="1" applyBorder="1" applyAlignment="1" applyProtection="1">
      <alignment horizontal="right" vertical="center" wrapText="1" indent="1"/>
      <protection locked="0"/>
    </xf>
    <xf numFmtId="43" fontId="24" fillId="0" borderId="24" xfId="0" applyNumberFormat="1" applyFont="1" applyBorder="1" applyAlignment="1" applyProtection="1">
      <alignment horizontal="right" vertical="center"/>
      <protection locked="0"/>
    </xf>
    <xf numFmtId="0" fontId="25" fillId="0" borderId="26" xfId="0" applyFont="1" applyBorder="1" applyAlignment="1" applyProtection="1">
      <alignment vertical="center" wrapText="1"/>
      <protection locked="0"/>
    </xf>
    <xf numFmtId="10" fontId="25" fillId="0" borderId="26" xfId="1" applyNumberFormat="1" applyFont="1" applyBorder="1" applyAlignment="1" applyProtection="1">
      <alignment horizontal="right" vertical="center" wrapText="1" indent="1"/>
      <protection locked="0"/>
    </xf>
    <xf numFmtId="0" fontId="24" fillId="0" borderId="23" xfId="0" applyFont="1" applyBorder="1" applyAlignment="1" applyProtection="1">
      <alignment horizontal="left" vertical="center" indent="1"/>
      <protection locked="0"/>
    </xf>
    <xf numFmtId="0" fontId="24" fillId="0" borderId="16" xfId="0" applyFont="1" applyBorder="1" applyAlignment="1" applyProtection="1">
      <alignment horizontal="left" vertical="center" indent="1"/>
      <protection locked="0"/>
    </xf>
    <xf numFmtId="9" fontId="24" fillId="0" borderId="16" xfId="1" applyFont="1" applyFill="1" applyBorder="1" applyAlignment="1" applyProtection="1">
      <alignment horizontal="right" vertical="center" wrapText="1" indent="1"/>
      <protection locked="0"/>
    </xf>
    <xf numFmtId="0" fontId="24" fillId="0" borderId="24" xfId="0" applyFont="1" applyBorder="1" applyAlignment="1" applyProtection="1">
      <alignment horizontal="left" vertical="center" indent="1"/>
      <protection locked="0"/>
    </xf>
    <xf numFmtId="167" fontId="24" fillId="0" borderId="23" xfId="1" applyNumberFormat="1" applyFont="1" applyBorder="1" applyAlignment="1" applyProtection="1">
      <alignment horizontal="right" vertical="center" wrapText="1" indent="1"/>
      <protection locked="0"/>
    </xf>
    <xf numFmtId="167" fontId="24" fillId="0" borderId="16" xfId="1" applyNumberFormat="1" applyFont="1" applyBorder="1" applyAlignment="1" applyProtection="1">
      <alignment horizontal="right" vertical="center" wrapText="1" indent="1"/>
      <protection locked="0"/>
    </xf>
    <xf numFmtId="167" fontId="24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7" fontId="24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29" fillId="36" borderId="29" xfId="2" applyFont="1" applyFill="1" applyBorder="1" applyAlignment="1" applyProtection="1">
      <alignment horizontal="center" vertical="center"/>
      <protection locked="0"/>
    </xf>
    <xf numFmtId="0" fontId="29" fillId="36" borderId="29" xfId="0" applyFont="1" applyFill="1" applyBorder="1" applyAlignment="1" applyProtection="1">
      <alignment horizontal="center" vertical="center"/>
      <protection locked="0"/>
    </xf>
    <xf numFmtId="164" fontId="29" fillId="36" borderId="30" xfId="2" applyFont="1" applyFill="1" applyBorder="1" applyAlignment="1" applyProtection="1">
      <alignment horizontal="center" vertical="center"/>
      <protection locked="0"/>
    </xf>
    <xf numFmtId="0" fontId="29" fillId="34" borderId="30" xfId="0" applyFont="1" applyFill="1" applyBorder="1" applyAlignment="1" applyProtection="1">
      <alignment horizontal="center" vertical="center"/>
      <protection locked="0"/>
    </xf>
    <xf numFmtId="3" fontId="24" fillId="0" borderId="31" xfId="2" applyNumberFormat="1" applyFont="1" applyFill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left" vertical="center" wrapText="1"/>
      <protection locked="0"/>
    </xf>
    <xf numFmtId="43" fontId="54" fillId="34" borderId="32" xfId="2" applyNumberFormat="1" applyFont="1" applyFill="1" applyBorder="1" applyAlignment="1" applyProtection="1">
      <alignment horizontal="center" vertical="center"/>
    </xf>
    <xf numFmtId="43" fontId="54" fillId="34" borderId="33" xfId="0" applyNumberFormat="1" applyFont="1" applyFill="1" applyBorder="1" applyAlignment="1">
      <alignment horizontal="right" vertical="center"/>
    </xf>
    <xf numFmtId="3" fontId="24" fillId="0" borderId="28" xfId="2" applyNumberFormat="1" applyFont="1" applyFill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left" vertical="center" wrapText="1"/>
      <protection locked="0"/>
    </xf>
    <xf numFmtId="43" fontId="54" fillId="34" borderId="34" xfId="2" applyNumberFormat="1" applyFont="1" applyFill="1" applyBorder="1" applyAlignment="1" applyProtection="1">
      <alignment horizontal="center" vertical="center"/>
    </xf>
    <xf numFmtId="43" fontId="54" fillId="34" borderId="35" xfId="0" applyNumberFormat="1" applyFont="1" applyFill="1" applyBorder="1" applyAlignment="1">
      <alignment horizontal="right" vertical="center"/>
    </xf>
    <xf numFmtId="3" fontId="24" fillId="0" borderId="29" xfId="2" applyNumberFormat="1" applyFont="1" applyFill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left" vertical="center" wrapText="1"/>
      <protection locked="0"/>
    </xf>
    <xf numFmtId="43" fontId="54" fillId="34" borderId="36" xfId="2" applyNumberFormat="1" applyFont="1" applyFill="1" applyBorder="1" applyAlignment="1" applyProtection="1">
      <alignment horizontal="center" vertical="center"/>
    </xf>
    <xf numFmtId="43" fontId="54" fillId="34" borderId="37" xfId="0" applyNumberFormat="1" applyFont="1" applyFill="1" applyBorder="1" applyAlignment="1">
      <alignment horizontal="right" vertical="center"/>
    </xf>
    <xf numFmtId="43" fontId="29" fillId="36" borderId="31" xfId="0" applyNumberFormat="1" applyFont="1" applyFill="1" applyBorder="1" applyAlignment="1" applyProtection="1">
      <alignment horizontal="right" vertical="center"/>
      <protection locked="0"/>
    </xf>
    <xf numFmtId="165" fontId="24" fillId="0" borderId="23" xfId="0" applyNumberFormat="1" applyFont="1" applyBorder="1" applyAlignment="1" applyProtection="1">
      <alignment horizontal="right" vertical="center" wrapText="1" indent="1"/>
      <protection locked="0"/>
    </xf>
    <xf numFmtId="165" fontId="24" fillId="0" borderId="16" xfId="0" applyNumberFormat="1" applyFont="1" applyBorder="1" applyAlignment="1" applyProtection="1">
      <alignment horizontal="right" vertical="center" wrapText="1" indent="1"/>
      <protection locked="0"/>
    </xf>
    <xf numFmtId="165" fontId="24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16" xfId="0" applyFont="1" applyBorder="1" applyAlignment="1" applyProtection="1">
      <alignment horizontal="left" vertical="center" indent="2"/>
      <protection locked="0"/>
    </xf>
    <xf numFmtId="0" fontId="24" fillId="0" borderId="24" xfId="0" applyFont="1" applyBorder="1" applyAlignment="1" applyProtection="1">
      <alignment horizontal="left" vertical="center" indent="2"/>
      <protection locked="0"/>
    </xf>
    <xf numFmtId="165" fontId="24" fillId="0" borderId="24" xfId="0" applyNumberFormat="1" applyFont="1" applyBorder="1" applyAlignment="1" applyProtection="1">
      <alignment horizontal="right" vertical="center" wrapText="1" indent="1"/>
      <protection locked="0"/>
    </xf>
    <xf numFmtId="0" fontId="25" fillId="0" borderId="39" xfId="0" applyFont="1" applyBorder="1" applyAlignment="1" applyProtection="1">
      <alignment horizontal="center" vertical="center" wrapText="1"/>
      <protection locked="0"/>
    </xf>
    <xf numFmtId="0" fontId="25" fillId="0" borderId="40" xfId="0" applyFont="1" applyBorder="1" applyAlignment="1" applyProtection="1">
      <alignment horizontal="left" vertical="center" wrapText="1"/>
      <protection locked="0"/>
    </xf>
    <xf numFmtId="43" fontId="25" fillId="0" borderId="41" xfId="0" applyNumberFormat="1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 wrapText="1"/>
      <protection locked="0"/>
    </xf>
    <xf numFmtId="43" fontId="24" fillId="0" borderId="42" xfId="0" applyNumberFormat="1" applyFont="1" applyBorder="1" applyAlignment="1" applyProtection="1">
      <alignment horizontal="center" vertical="center"/>
      <protection locked="0"/>
    </xf>
    <xf numFmtId="43" fontId="29" fillId="34" borderId="0" xfId="0" applyNumberFormat="1" applyFont="1" applyFill="1" applyAlignment="1" applyProtection="1">
      <alignment horizontal="right" vertical="center"/>
      <protection locked="0"/>
    </xf>
    <xf numFmtId="0" fontId="24" fillId="34" borderId="0" xfId="0" applyFont="1" applyFill="1" applyAlignment="1">
      <alignment horizontal="right" vertical="center"/>
    </xf>
    <xf numFmtId="0" fontId="25" fillId="34" borderId="44" xfId="0" applyFont="1" applyFill="1" applyBorder="1" applyAlignment="1">
      <alignment vertical="center"/>
    </xf>
    <xf numFmtId="0" fontId="24" fillId="34" borderId="45" xfId="0" applyFont="1" applyFill="1" applyBorder="1"/>
    <xf numFmtId="0" fontId="54" fillId="34" borderId="0" xfId="0" applyFont="1" applyFill="1"/>
    <xf numFmtId="0" fontId="54" fillId="34" borderId="0" xfId="0" applyFont="1" applyFill="1" applyAlignment="1">
      <alignment horizontal="right" vertical="center"/>
    </xf>
    <xf numFmtId="0" fontId="54" fillId="34" borderId="0" xfId="0" applyFont="1" applyFill="1" applyAlignment="1">
      <alignment horizontal="center" vertical="center"/>
    </xf>
    <xf numFmtId="0" fontId="29" fillId="34" borderId="43" xfId="0" applyFont="1" applyFill="1" applyBorder="1" applyAlignment="1">
      <alignment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center" wrapText="1"/>
    </xf>
    <xf numFmtId="43" fontId="24" fillId="0" borderId="16" xfId="0" applyNumberFormat="1" applyFont="1" applyBorder="1" applyAlignment="1">
      <alignment horizontal="right" vertical="center" wrapText="1" indent="1"/>
    </xf>
    <xf numFmtId="0" fontId="24" fillId="0" borderId="16" xfId="0" applyFont="1" applyBorder="1" applyAlignment="1">
      <alignment horizontal="left" vertical="center" wrapText="1" indent="1"/>
    </xf>
    <xf numFmtId="0" fontId="24" fillId="0" borderId="24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 indent="1"/>
    </xf>
    <xf numFmtId="43" fontId="24" fillId="0" borderId="24" xfId="0" applyNumberFormat="1" applyFont="1" applyBorder="1" applyAlignment="1">
      <alignment horizontal="right" vertical="center" wrapText="1" indent="1"/>
    </xf>
    <xf numFmtId="0" fontId="24" fillId="0" borderId="23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 indent="1"/>
    </xf>
    <xf numFmtId="43" fontId="24" fillId="0" borderId="23" xfId="0" applyNumberFormat="1" applyFont="1" applyBorder="1" applyAlignment="1">
      <alignment horizontal="right" vertical="center" wrapText="1" indent="1"/>
    </xf>
    <xf numFmtId="0" fontId="26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vertical="center" wrapText="1"/>
    </xf>
    <xf numFmtId="43" fontId="26" fillId="0" borderId="41" xfId="0" applyNumberFormat="1" applyFont="1" applyBorder="1" applyAlignment="1">
      <alignment vertical="center" wrapText="1"/>
    </xf>
    <xf numFmtId="0" fontId="24" fillId="0" borderId="0" xfId="0" applyFont="1" applyAlignment="1">
      <alignment horizontal="right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6" xfId="0" applyFont="1" applyBorder="1" applyAlignment="1">
      <alignment vertical="center" wrapText="1"/>
    </xf>
    <xf numFmtId="43" fontId="24" fillId="0" borderId="0" xfId="0" applyNumberFormat="1" applyFont="1" applyAlignment="1">
      <alignment horizontal="right" vertical="center"/>
    </xf>
    <xf numFmtId="43" fontId="26" fillId="0" borderId="40" xfId="53" applyFont="1" applyFill="1" applyBorder="1" applyAlignment="1">
      <alignment horizontal="right" vertical="center" wrapText="1" indent="1"/>
    </xf>
    <xf numFmtId="1" fontId="24" fillId="0" borderId="16" xfId="0" applyNumberFormat="1" applyFont="1" applyBorder="1" applyAlignment="1">
      <alignment horizontal="center" vertical="center"/>
    </xf>
    <xf numFmtId="43" fontId="26" fillId="0" borderId="40" xfId="0" applyNumberFormat="1" applyFont="1" applyBorder="1" applyAlignment="1">
      <alignment horizontal="right" vertical="center" wrapText="1" indent="1"/>
    </xf>
    <xf numFmtId="43" fontId="26" fillId="0" borderId="41" xfId="0" applyNumberFormat="1" applyFont="1" applyBorder="1" applyAlignment="1">
      <alignment horizontal="right" vertical="center" wrapText="1" indent="1"/>
    </xf>
    <xf numFmtId="0" fontId="24" fillId="0" borderId="16" xfId="0" applyFont="1" applyBorder="1"/>
    <xf numFmtId="0" fontId="25" fillId="0" borderId="47" xfId="0" applyFont="1" applyBorder="1" applyAlignment="1">
      <alignment horizontal="center" textRotation="90" wrapText="1"/>
    </xf>
    <xf numFmtId="0" fontId="24" fillId="0" borderId="50" xfId="0" applyFont="1" applyBorder="1" applyAlignment="1">
      <alignment horizontal="center" vertical="center"/>
    </xf>
    <xf numFmtId="0" fontId="24" fillId="0" borderId="46" xfId="0" applyFont="1" applyBorder="1" applyAlignment="1" applyProtection="1">
      <alignment horizontal="left" vertical="center" wrapText="1"/>
      <protection locked="0"/>
    </xf>
    <xf numFmtId="43" fontId="25" fillId="0" borderId="46" xfId="0" applyNumberFormat="1" applyFont="1" applyBorder="1" applyAlignment="1" applyProtection="1">
      <alignment vertical="center"/>
      <protection locked="0"/>
    </xf>
    <xf numFmtId="0" fontId="24" fillId="0" borderId="51" xfId="0" applyFont="1" applyBorder="1" applyAlignment="1">
      <alignment horizontal="center" vertical="center"/>
    </xf>
    <xf numFmtId="0" fontId="24" fillId="0" borderId="16" xfId="0" applyFont="1" applyBorder="1" applyAlignment="1" applyProtection="1">
      <alignment horizontal="left" vertical="center" wrapText="1"/>
      <protection locked="0"/>
    </xf>
    <xf numFmtId="43" fontId="25" fillId="0" borderId="16" xfId="0" applyNumberFormat="1" applyFont="1" applyBorder="1" applyAlignment="1" applyProtection="1">
      <alignment vertical="center"/>
      <protection locked="0"/>
    </xf>
    <xf numFmtId="0" fontId="24" fillId="0" borderId="53" xfId="0" applyFont="1" applyBorder="1" applyAlignment="1">
      <alignment horizontal="center" vertical="center"/>
    </xf>
    <xf numFmtId="0" fontId="24" fillId="0" borderId="47" xfId="0" applyFont="1" applyBorder="1" applyAlignment="1" applyProtection="1">
      <alignment horizontal="left" vertical="center" wrapText="1"/>
      <protection locked="0"/>
    </xf>
    <xf numFmtId="43" fontId="25" fillId="0" borderId="47" xfId="0" applyNumberFormat="1" applyFont="1" applyBorder="1" applyAlignment="1" applyProtection="1">
      <alignment vertical="center"/>
      <protection locked="0"/>
    </xf>
    <xf numFmtId="0" fontId="54" fillId="34" borderId="55" xfId="0" applyFont="1" applyFill="1" applyBorder="1" applyAlignment="1">
      <alignment horizontal="center" vertical="center"/>
    </xf>
    <xf numFmtId="0" fontId="54" fillId="34" borderId="56" xfId="0" applyFont="1" applyFill="1" applyBorder="1" applyAlignment="1">
      <alignment horizontal="center" vertical="center"/>
    </xf>
    <xf numFmtId="0" fontId="29" fillId="34" borderId="56" xfId="0" applyFont="1" applyFill="1" applyBorder="1" applyAlignment="1">
      <alignment horizontal="center" vertical="center"/>
    </xf>
    <xf numFmtId="43" fontId="29" fillId="34" borderId="57" xfId="0" applyNumberFormat="1" applyFont="1" applyFill="1" applyBorder="1" applyAlignment="1">
      <alignment horizontal="center" vertical="center"/>
    </xf>
    <xf numFmtId="0" fontId="54" fillId="34" borderId="58" xfId="0" applyFont="1" applyFill="1" applyBorder="1" applyAlignment="1">
      <alignment horizontal="center" vertical="center"/>
    </xf>
    <xf numFmtId="0" fontId="54" fillId="34" borderId="59" xfId="0" applyFont="1" applyFill="1" applyBorder="1" applyAlignment="1">
      <alignment horizontal="center" vertical="center"/>
    </xf>
    <xf numFmtId="0" fontId="29" fillId="34" borderId="59" xfId="0" applyFont="1" applyFill="1" applyBorder="1" applyAlignment="1">
      <alignment horizontal="center" vertical="center"/>
    </xf>
    <xf numFmtId="43" fontId="29" fillId="34" borderId="60" xfId="0" applyNumberFormat="1" applyFont="1" applyFill="1" applyBorder="1" applyAlignment="1">
      <alignment horizontal="center" vertical="center"/>
    </xf>
    <xf numFmtId="0" fontId="54" fillId="34" borderId="61" xfId="0" applyFont="1" applyFill="1" applyBorder="1" applyAlignment="1">
      <alignment horizontal="center" vertical="center"/>
    </xf>
    <xf numFmtId="0" fontId="54" fillId="34" borderId="62" xfId="0" applyFont="1" applyFill="1" applyBorder="1" applyAlignment="1">
      <alignment horizontal="center" vertical="center"/>
    </xf>
    <xf numFmtId="0" fontId="29" fillId="34" borderId="62" xfId="0" applyFont="1" applyFill="1" applyBorder="1" applyAlignment="1">
      <alignment horizontal="center" vertical="center"/>
    </xf>
    <xf numFmtId="43" fontId="29" fillId="34" borderId="63" xfId="0" applyNumberFormat="1" applyFont="1" applyFill="1" applyBorder="1" applyAlignment="1">
      <alignment horizontal="center" vertical="center"/>
    </xf>
    <xf numFmtId="43" fontId="36" fillId="0" borderId="16" xfId="0" applyNumberFormat="1" applyFont="1" applyBorder="1" applyAlignment="1" applyProtection="1">
      <alignment horizontal="right" vertical="center" wrapText="1" indent="1"/>
      <protection locked="0"/>
    </xf>
    <xf numFmtId="0" fontId="53" fillId="34" borderId="58" xfId="0" applyFont="1" applyFill="1" applyBorder="1" applyAlignment="1">
      <alignment horizontal="center" vertical="center" wrapText="1"/>
    </xf>
    <xf numFmtId="0" fontId="36" fillId="0" borderId="16" xfId="0" applyFont="1" applyBorder="1" applyAlignment="1" applyProtection="1">
      <alignment horizontal="center" vertical="center" wrapText="1"/>
      <protection locked="0"/>
    </xf>
    <xf numFmtId="43" fontId="36" fillId="0" borderId="16" xfId="0" applyNumberFormat="1" applyFont="1" applyBorder="1" applyAlignment="1" applyProtection="1">
      <alignment horizontal="center" vertical="center" wrapText="1"/>
      <protection locked="0"/>
    </xf>
    <xf numFmtId="43" fontId="53" fillId="34" borderId="59" xfId="0" applyNumberFormat="1" applyFont="1" applyFill="1" applyBorder="1" applyAlignment="1">
      <alignment horizontal="left" vertical="center" wrapText="1" indent="1"/>
    </xf>
    <xf numFmtId="0" fontId="53" fillId="34" borderId="64" xfId="0" applyFont="1" applyFill="1" applyBorder="1" applyAlignment="1">
      <alignment horizontal="center" vertical="center" wrapText="1"/>
    </xf>
    <xf numFmtId="0" fontId="36" fillId="0" borderId="24" xfId="0" applyFont="1" applyBorder="1" applyAlignment="1" applyProtection="1">
      <alignment horizontal="center" vertical="center" wrapText="1"/>
      <protection locked="0"/>
    </xf>
    <xf numFmtId="43" fontId="36" fillId="0" borderId="24" xfId="0" applyNumberFormat="1" applyFont="1" applyBorder="1" applyAlignment="1" applyProtection="1">
      <alignment horizontal="center" vertical="center" wrapText="1"/>
      <protection locked="0"/>
    </xf>
    <xf numFmtId="43" fontId="36" fillId="0" borderId="24" xfId="0" applyNumberFormat="1" applyFont="1" applyBorder="1" applyAlignment="1" applyProtection="1">
      <alignment horizontal="right" vertical="center" wrapText="1" indent="1"/>
      <protection locked="0"/>
    </xf>
    <xf numFmtId="0" fontId="53" fillId="34" borderId="65" xfId="0" applyFont="1" applyFill="1" applyBorder="1" applyAlignment="1">
      <alignment horizontal="center" vertical="center" wrapText="1"/>
    </xf>
    <xf numFmtId="43" fontId="53" fillId="34" borderId="66" xfId="0" applyNumberFormat="1" applyFont="1" applyFill="1" applyBorder="1" applyAlignment="1">
      <alignment horizontal="left" vertical="center" wrapText="1" indent="1"/>
    </xf>
    <xf numFmtId="0" fontId="53" fillId="34" borderId="67" xfId="0" applyFont="1" applyFill="1" applyBorder="1" applyAlignment="1">
      <alignment horizontal="center" vertical="center" wrapText="1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43" fontId="36" fillId="0" borderId="23" xfId="0" applyNumberFormat="1" applyFont="1" applyBorder="1" applyAlignment="1" applyProtection="1">
      <alignment horizontal="center" vertical="center" wrapText="1"/>
      <protection locked="0"/>
    </xf>
    <xf numFmtId="43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58" fillId="0" borderId="20" xfId="0" applyFont="1" applyBorder="1" applyAlignment="1">
      <alignment horizontal="center" vertical="center" textRotation="90" wrapText="1"/>
    </xf>
    <xf numFmtId="0" fontId="58" fillId="0" borderId="21" xfId="0" applyFont="1" applyBorder="1" applyAlignment="1">
      <alignment horizontal="center" vertical="center" textRotation="90" wrapText="1"/>
    </xf>
    <xf numFmtId="0" fontId="58" fillId="0" borderId="22" xfId="0" applyFont="1" applyBorder="1" applyAlignment="1">
      <alignment horizontal="center" vertical="center" textRotation="90" wrapText="1"/>
    </xf>
    <xf numFmtId="0" fontId="34" fillId="0" borderId="20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168" fontId="35" fillId="0" borderId="0" xfId="0" applyNumberFormat="1" applyFont="1"/>
    <xf numFmtId="0" fontId="56" fillId="35" borderId="17" xfId="0" applyFont="1" applyFill="1" applyBorder="1" applyAlignment="1">
      <alignment vertical="center"/>
    </xf>
    <xf numFmtId="0" fontId="56" fillId="35" borderId="18" xfId="0" applyFont="1" applyFill="1" applyBorder="1" applyAlignment="1">
      <alignment vertical="center"/>
    </xf>
    <xf numFmtId="0" fontId="56" fillId="35" borderId="19" xfId="0" applyFont="1" applyFill="1" applyBorder="1" applyAlignment="1">
      <alignment vertical="center"/>
    </xf>
    <xf numFmtId="0" fontId="29" fillId="0" borderId="38" xfId="0" applyFont="1" applyBorder="1" applyAlignment="1" applyProtection="1">
      <alignment horizontal="center" vertical="center"/>
      <protection locked="0"/>
    </xf>
    <xf numFmtId="43" fontId="29" fillId="0" borderId="38" xfId="0" applyNumberFormat="1" applyFont="1" applyBorder="1" applyAlignment="1" applyProtection="1">
      <alignment horizontal="right" vertical="center"/>
      <protection locked="0"/>
    </xf>
    <xf numFmtId="0" fontId="34" fillId="0" borderId="2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left" vertical="center" wrapText="1"/>
    </xf>
    <xf numFmtId="20" fontId="24" fillId="0" borderId="0" xfId="0" applyNumberFormat="1" applyFont="1" applyProtection="1">
      <protection locked="0"/>
    </xf>
    <xf numFmtId="46" fontId="24" fillId="0" borderId="0" xfId="0" applyNumberFormat="1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60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1" fillId="33" borderId="84" xfId="0" applyFont="1" applyFill="1" applyBorder="1" applyAlignment="1">
      <alignment horizontal="left" vertical="center"/>
    </xf>
    <xf numFmtId="43" fontId="61" fillId="33" borderId="84" xfId="0" applyNumberFormat="1" applyFont="1" applyFill="1" applyBorder="1" applyAlignment="1">
      <alignment horizontal="center" vertical="center"/>
    </xf>
    <xf numFmtId="0" fontId="62" fillId="33" borderId="84" xfId="0" applyFont="1" applyFill="1" applyBorder="1" applyAlignment="1">
      <alignment horizontal="left" vertical="center"/>
    </xf>
    <xf numFmtId="43" fontId="62" fillId="33" borderId="84" xfId="0" applyNumberFormat="1" applyFont="1" applyFill="1" applyBorder="1" applyAlignment="1">
      <alignment horizontal="right" vertical="center"/>
    </xf>
    <xf numFmtId="43" fontId="62" fillId="33" borderId="84" xfId="0" applyNumberFormat="1" applyFont="1" applyFill="1" applyBorder="1" applyAlignment="1">
      <alignment horizontal="center" vertical="center"/>
    </xf>
    <xf numFmtId="0" fontId="67" fillId="0" borderId="28" xfId="0" applyFont="1" applyBorder="1" applyAlignment="1" applyProtection="1">
      <alignment horizontal="center" vertical="center" wrapText="1"/>
      <protection locked="0"/>
    </xf>
    <xf numFmtId="0" fontId="67" fillId="0" borderId="28" xfId="0" applyFont="1" applyBorder="1" applyAlignment="1" applyProtection="1">
      <alignment horizontal="left" vertical="center" wrapText="1" indent="1"/>
      <protection locked="0"/>
    </xf>
    <xf numFmtId="43" fontId="67" fillId="0" borderId="28" xfId="0" applyNumberFormat="1" applyFont="1" applyBorder="1" applyAlignment="1" applyProtection="1">
      <alignment vertical="center" wrapText="1"/>
      <protection locked="0"/>
    </xf>
    <xf numFmtId="43" fontId="67" fillId="0" borderId="28" xfId="0" applyNumberFormat="1" applyFont="1" applyBorder="1" applyAlignment="1" applyProtection="1">
      <alignment horizontal="right" vertical="center"/>
      <protection locked="0"/>
    </xf>
    <xf numFmtId="0" fontId="67" fillId="0" borderId="28" xfId="0" applyFont="1" applyBorder="1" applyAlignment="1" applyProtection="1">
      <alignment horizontal="right" vertical="center" wrapText="1" indent="1"/>
      <protection locked="0"/>
    </xf>
    <xf numFmtId="0" fontId="67" fillId="0" borderId="29" xfId="0" applyFont="1" applyBorder="1" applyAlignment="1" applyProtection="1">
      <alignment horizontal="center" vertical="center" wrapText="1"/>
      <protection locked="0"/>
    </xf>
    <xf numFmtId="0" fontId="67" fillId="0" borderId="29" xfId="0" applyFont="1" applyBorder="1" applyAlignment="1" applyProtection="1">
      <alignment horizontal="right" vertical="center" wrapText="1" indent="1"/>
      <protection locked="0"/>
    </xf>
    <xf numFmtId="43" fontId="67" fillId="0" borderId="29" xfId="0" applyNumberFormat="1" applyFont="1" applyBorder="1" applyAlignment="1" applyProtection="1">
      <alignment vertical="center" wrapText="1"/>
      <protection locked="0"/>
    </xf>
    <xf numFmtId="43" fontId="67" fillId="0" borderId="29" xfId="0" applyNumberFormat="1" applyFont="1" applyBorder="1" applyAlignment="1" applyProtection="1">
      <alignment horizontal="right" vertical="center"/>
      <protection locked="0"/>
    </xf>
    <xf numFmtId="0" fontId="68" fillId="0" borderId="79" xfId="0" applyFont="1" applyBorder="1" applyAlignment="1" applyProtection="1">
      <alignment vertical="center" wrapText="1"/>
      <protection locked="0"/>
    </xf>
    <xf numFmtId="0" fontId="68" fillId="0" borderId="80" xfId="0" applyFont="1" applyBorder="1" applyAlignment="1" applyProtection="1">
      <alignment vertical="center" wrapText="1"/>
      <protection locked="0"/>
    </xf>
    <xf numFmtId="43" fontId="68" fillId="0" borderId="80" xfId="0" applyNumberFormat="1" applyFont="1" applyBorder="1" applyAlignment="1" applyProtection="1">
      <alignment horizontal="right" vertical="center" wrapText="1"/>
      <protection locked="0"/>
    </xf>
    <xf numFmtId="43" fontId="68" fillId="0" borderId="81" xfId="0" applyNumberFormat="1" applyFont="1" applyBorder="1" applyAlignment="1" applyProtection="1">
      <alignment horizontal="right" vertical="center"/>
      <protection locked="0"/>
    </xf>
    <xf numFmtId="0" fontId="68" fillId="0" borderId="76" xfId="0" applyFont="1" applyBorder="1" applyAlignment="1" applyProtection="1">
      <alignment vertical="center" wrapText="1"/>
      <protection locked="0"/>
    </xf>
    <xf numFmtId="0" fontId="68" fillId="0" borderId="77" xfId="0" applyFont="1" applyBorder="1" applyAlignment="1" applyProtection="1">
      <alignment vertical="center" wrapText="1"/>
      <protection locked="0"/>
    </xf>
    <xf numFmtId="43" fontId="68" fillId="0" borderId="77" xfId="0" applyNumberFormat="1" applyFont="1" applyBorder="1" applyAlignment="1" applyProtection="1">
      <alignment horizontal="right" vertical="center" wrapText="1"/>
      <protection locked="0"/>
    </xf>
    <xf numFmtId="43" fontId="68" fillId="0" borderId="78" xfId="0" applyNumberFormat="1" applyFont="1" applyBorder="1" applyAlignment="1" applyProtection="1">
      <alignment horizontal="right" vertical="center"/>
      <protection locked="0"/>
    </xf>
    <xf numFmtId="0" fontId="69" fillId="0" borderId="28" xfId="0" applyFont="1" applyBorder="1" applyAlignment="1" applyProtection="1">
      <alignment horizontal="center" vertical="center" wrapText="1"/>
      <protection locked="0"/>
    </xf>
    <xf numFmtId="0" fontId="69" fillId="0" borderId="28" xfId="0" applyFont="1" applyBorder="1" applyAlignment="1" applyProtection="1">
      <alignment horizontal="left" vertical="center" wrapText="1" indent="1"/>
      <protection locked="0"/>
    </xf>
    <xf numFmtId="43" fontId="69" fillId="0" borderId="28" xfId="0" applyNumberFormat="1" applyFont="1" applyBorder="1" applyAlignment="1" applyProtection="1">
      <alignment vertical="center" wrapText="1"/>
      <protection locked="0"/>
    </xf>
    <xf numFmtId="43" fontId="69" fillId="0" borderId="28" xfId="0" applyNumberFormat="1" applyFont="1" applyBorder="1" applyAlignment="1" applyProtection="1">
      <alignment horizontal="right" vertical="center"/>
      <protection locked="0"/>
    </xf>
    <xf numFmtId="0" fontId="69" fillId="0" borderId="28" xfId="0" applyFont="1" applyBorder="1" applyAlignment="1" applyProtection="1">
      <alignment horizontal="right" vertical="center" wrapText="1" indent="1"/>
      <protection locked="0"/>
    </xf>
    <xf numFmtId="0" fontId="69" fillId="0" borderId="29" xfId="0" applyFont="1" applyBorder="1" applyAlignment="1" applyProtection="1">
      <alignment horizontal="center" vertical="center" wrapText="1"/>
      <protection locked="0"/>
    </xf>
    <xf numFmtId="0" fontId="69" fillId="0" borderId="29" xfId="0" applyFont="1" applyBorder="1" applyAlignment="1" applyProtection="1">
      <alignment horizontal="right" vertical="center" wrapText="1" indent="1"/>
      <protection locked="0"/>
    </xf>
    <xf numFmtId="43" fontId="69" fillId="0" borderId="29" xfId="0" applyNumberFormat="1" applyFont="1" applyBorder="1" applyAlignment="1" applyProtection="1">
      <alignment vertical="center" wrapText="1"/>
      <protection locked="0"/>
    </xf>
    <xf numFmtId="43" fontId="69" fillId="0" borderId="29" xfId="0" applyNumberFormat="1" applyFont="1" applyBorder="1" applyAlignment="1" applyProtection="1">
      <alignment horizontal="right" vertical="center"/>
      <protection locked="0"/>
    </xf>
    <xf numFmtId="0" fontId="70" fillId="0" borderId="79" xfId="0" applyFont="1" applyBorder="1" applyAlignment="1" applyProtection="1">
      <alignment vertical="center" wrapText="1"/>
      <protection locked="0"/>
    </xf>
    <xf numFmtId="0" fontId="70" fillId="0" borderId="80" xfId="0" applyFont="1" applyBorder="1" applyAlignment="1" applyProtection="1">
      <alignment vertical="center" wrapText="1"/>
      <protection locked="0"/>
    </xf>
    <xf numFmtId="43" fontId="70" fillId="0" borderId="80" xfId="0" applyNumberFormat="1" applyFont="1" applyBorder="1" applyAlignment="1" applyProtection="1">
      <alignment horizontal="right" vertical="center" wrapText="1"/>
      <protection locked="0"/>
    </xf>
    <xf numFmtId="43" fontId="70" fillId="0" borderId="81" xfId="0" applyNumberFormat="1" applyFont="1" applyBorder="1" applyAlignment="1" applyProtection="1">
      <alignment horizontal="right" vertical="center"/>
      <protection locked="0"/>
    </xf>
    <xf numFmtId="0" fontId="70" fillId="0" borderId="76" xfId="0" applyFont="1" applyBorder="1" applyAlignment="1" applyProtection="1">
      <alignment vertical="center" wrapText="1"/>
      <protection locked="0"/>
    </xf>
    <xf numFmtId="0" fontId="70" fillId="0" borderId="77" xfId="0" applyFont="1" applyBorder="1" applyAlignment="1" applyProtection="1">
      <alignment vertical="center" wrapText="1"/>
      <protection locked="0"/>
    </xf>
    <xf numFmtId="43" fontId="70" fillId="0" borderId="77" xfId="0" applyNumberFormat="1" applyFont="1" applyBorder="1" applyAlignment="1" applyProtection="1">
      <alignment horizontal="right" vertical="center" wrapText="1"/>
      <protection locked="0"/>
    </xf>
    <xf numFmtId="43" fontId="70" fillId="0" borderId="78" xfId="0" applyNumberFormat="1" applyFont="1" applyBorder="1" applyAlignment="1" applyProtection="1">
      <alignment horizontal="right" vertical="center"/>
      <protection locked="0"/>
    </xf>
    <xf numFmtId="0" fontId="71" fillId="0" borderId="28" xfId="0" applyFont="1" applyBorder="1" applyAlignment="1" applyProtection="1">
      <alignment horizontal="center" vertical="center" wrapText="1"/>
      <protection locked="0"/>
    </xf>
    <xf numFmtId="0" fontId="71" fillId="0" borderId="28" xfId="0" applyFont="1" applyBorder="1" applyAlignment="1" applyProtection="1">
      <alignment horizontal="left" vertical="center" wrapText="1" indent="1"/>
      <protection locked="0"/>
    </xf>
    <xf numFmtId="43" fontId="71" fillId="0" borderId="28" xfId="0" applyNumberFormat="1" applyFont="1" applyBorder="1" applyAlignment="1" applyProtection="1">
      <alignment vertical="center" wrapText="1"/>
      <protection locked="0"/>
    </xf>
    <xf numFmtId="43" fontId="71" fillId="0" borderId="28" xfId="0" applyNumberFormat="1" applyFont="1" applyBorder="1" applyAlignment="1" applyProtection="1">
      <alignment horizontal="right" vertical="center"/>
      <protection locked="0"/>
    </xf>
    <xf numFmtId="0" fontId="71" fillId="0" borderId="28" xfId="0" applyFont="1" applyBorder="1" applyAlignment="1" applyProtection="1">
      <alignment horizontal="right" vertical="center" wrapText="1" indent="1"/>
      <protection locked="0"/>
    </xf>
    <xf numFmtId="0" fontId="71" fillId="0" borderId="29" xfId="0" applyFont="1" applyBorder="1" applyAlignment="1" applyProtection="1">
      <alignment horizontal="center" vertical="center" wrapText="1"/>
      <protection locked="0"/>
    </xf>
    <xf numFmtId="0" fontId="71" fillId="0" borderId="29" xfId="0" applyFont="1" applyBorder="1" applyAlignment="1" applyProtection="1">
      <alignment horizontal="right" vertical="center" wrapText="1" indent="1"/>
      <protection locked="0"/>
    </xf>
    <xf numFmtId="43" fontId="71" fillId="0" borderId="29" xfId="0" applyNumberFormat="1" applyFont="1" applyBorder="1" applyAlignment="1" applyProtection="1">
      <alignment vertical="center" wrapText="1"/>
      <protection locked="0"/>
    </xf>
    <xf numFmtId="43" fontId="71" fillId="0" borderId="29" xfId="0" applyNumberFormat="1" applyFont="1" applyBorder="1" applyAlignment="1" applyProtection="1">
      <alignment horizontal="right" vertical="center"/>
      <protection locked="0"/>
    </xf>
    <xf numFmtId="0" fontId="72" fillId="0" borderId="79" xfId="0" applyFont="1" applyBorder="1" applyAlignment="1" applyProtection="1">
      <alignment vertical="center" wrapText="1"/>
      <protection locked="0"/>
    </xf>
    <xf numFmtId="0" fontId="72" fillId="0" borderId="80" xfId="0" applyFont="1" applyBorder="1" applyAlignment="1" applyProtection="1">
      <alignment vertical="center" wrapText="1"/>
      <protection locked="0"/>
    </xf>
    <xf numFmtId="43" fontId="72" fillId="0" borderId="80" xfId="0" applyNumberFormat="1" applyFont="1" applyBorder="1" applyAlignment="1" applyProtection="1">
      <alignment horizontal="right" vertical="center" wrapText="1"/>
      <protection locked="0"/>
    </xf>
    <xf numFmtId="43" fontId="72" fillId="0" borderId="81" xfId="0" applyNumberFormat="1" applyFont="1" applyBorder="1" applyAlignment="1" applyProtection="1">
      <alignment horizontal="right" vertical="center"/>
      <protection locked="0"/>
    </xf>
    <xf numFmtId="0" fontId="72" fillId="0" borderId="76" xfId="0" applyFont="1" applyBorder="1" applyAlignment="1" applyProtection="1">
      <alignment vertical="center" wrapText="1"/>
      <protection locked="0"/>
    </xf>
    <xf numFmtId="0" fontId="72" fillId="0" borderId="77" xfId="0" applyFont="1" applyBorder="1" applyAlignment="1" applyProtection="1">
      <alignment vertical="center" wrapText="1"/>
      <protection locked="0"/>
    </xf>
    <xf numFmtId="43" fontId="72" fillId="0" borderId="77" xfId="0" applyNumberFormat="1" applyFont="1" applyBorder="1" applyAlignment="1" applyProtection="1">
      <alignment horizontal="right" vertical="center" wrapText="1"/>
      <protection locked="0"/>
    </xf>
    <xf numFmtId="43" fontId="72" fillId="0" borderId="78" xfId="0" applyNumberFormat="1" applyFont="1" applyBorder="1" applyAlignment="1" applyProtection="1">
      <alignment horizontal="right" vertical="center"/>
      <protection locked="0"/>
    </xf>
    <xf numFmtId="0" fontId="29" fillId="34" borderId="28" xfId="0" applyFont="1" applyFill="1" applyBorder="1" applyAlignment="1" applyProtection="1">
      <alignment horizontal="center" vertical="center" wrapText="1"/>
      <protection locked="0"/>
    </xf>
    <xf numFmtId="0" fontId="29" fillId="34" borderId="28" xfId="0" applyFont="1" applyFill="1" applyBorder="1" applyAlignment="1" applyProtection="1">
      <alignment horizontal="left" vertical="center" wrapText="1"/>
      <protection locked="0"/>
    </xf>
    <xf numFmtId="0" fontId="29" fillId="34" borderId="28" xfId="0" applyFont="1" applyFill="1" applyBorder="1" applyAlignment="1" applyProtection="1">
      <alignment horizontal="center" vertical="center"/>
      <protection locked="0"/>
    </xf>
    <xf numFmtId="0" fontId="73" fillId="34" borderId="28" xfId="0" applyFont="1" applyFill="1" applyBorder="1" applyAlignment="1" applyProtection="1">
      <alignment horizontal="center" vertical="center" wrapText="1"/>
      <protection locked="0"/>
    </xf>
    <xf numFmtId="0" fontId="73" fillId="34" borderId="28" xfId="0" applyFont="1" applyFill="1" applyBorder="1" applyAlignment="1" applyProtection="1">
      <alignment horizontal="left" vertical="center" wrapText="1"/>
      <protection locked="0"/>
    </xf>
    <xf numFmtId="0" fontId="73" fillId="34" borderId="28" xfId="0" applyFont="1" applyFill="1" applyBorder="1" applyAlignment="1" applyProtection="1">
      <alignment horizontal="center" vertical="center"/>
      <protection locked="0"/>
    </xf>
    <xf numFmtId="0" fontId="58" fillId="0" borderId="47" xfId="0" applyFont="1" applyBorder="1" applyAlignment="1">
      <alignment horizontal="center" vertical="center" wrapText="1"/>
    </xf>
    <xf numFmtId="0" fontId="58" fillId="0" borderId="47" xfId="0" applyFont="1" applyBorder="1" applyAlignment="1">
      <alignment horizontal="left" vertical="center" wrapText="1" indent="1"/>
    </xf>
    <xf numFmtId="43" fontId="53" fillId="34" borderId="67" xfId="0" applyNumberFormat="1" applyFont="1" applyFill="1" applyBorder="1" applyAlignment="1">
      <alignment horizontal="left" vertical="center" wrapText="1" indent="1"/>
    </xf>
    <xf numFmtId="43" fontId="53" fillId="34" borderId="75" xfId="0" applyNumberFormat="1" applyFont="1" applyFill="1" applyBorder="1" applyAlignment="1">
      <alignment horizontal="right" vertical="center" wrapText="1" indent="1"/>
    </xf>
    <xf numFmtId="43" fontId="53" fillId="34" borderId="64" xfId="0" applyNumberFormat="1" applyFont="1" applyFill="1" applyBorder="1" applyAlignment="1">
      <alignment horizontal="left" vertical="center" wrapText="1" indent="1"/>
    </xf>
    <xf numFmtId="43" fontId="58" fillId="0" borderId="46" xfId="0" applyNumberFormat="1" applyFont="1" applyBorder="1" applyAlignment="1">
      <alignment horizontal="center" vertical="center" wrapText="1"/>
    </xf>
    <xf numFmtId="43" fontId="58" fillId="0" borderId="46" xfId="0" applyNumberFormat="1" applyFont="1" applyBorder="1" applyAlignment="1">
      <alignment horizontal="left" vertical="center" wrapText="1"/>
    </xf>
    <xf numFmtId="43" fontId="58" fillId="0" borderId="46" xfId="0" applyNumberFormat="1" applyFont="1" applyBorder="1" applyAlignment="1">
      <alignment horizontal="right" vertical="center" wrapText="1" indent="1"/>
    </xf>
    <xf numFmtId="0" fontId="51" fillId="0" borderId="0" xfId="0" applyFont="1" applyAlignment="1">
      <alignment horizontal="left"/>
    </xf>
    <xf numFmtId="43" fontId="36" fillId="0" borderId="23" xfId="0" applyNumberFormat="1" applyFont="1" applyBorder="1" applyAlignment="1">
      <alignment horizontal="right" vertical="center" wrapText="1" indent="1"/>
    </xf>
    <xf numFmtId="43" fontId="36" fillId="0" borderId="16" xfId="0" applyNumberFormat="1" applyFont="1" applyBorder="1" applyAlignment="1">
      <alignment horizontal="right" vertical="center" wrapText="1" indent="1"/>
    </xf>
    <xf numFmtId="43" fontId="24" fillId="0" borderId="17" xfId="0" applyNumberFormat="1" applyFont="1" applyBorder="1" applyAlignment="1">
      <alignment horizontal="right" vertical="center" wrapText="1" indent="1"/>
    </xf>
    <xf numFmtId="43" fontId="24" fillId="0" borderId="19" xfId="0" applyNumberFormat="1" applyFont="1" applyBorder="1" applyAlignment="1">
      <alignment horizontal="right" vertical="center" wrapText="1" indent="1"/>
    </xf>
    <xf numFmtId="43" fontId="26" fillId="0" borderId="26" xfId="0" applyNumberFormat="1" applyFont="1" applyBorder="1" applyAlignment="1">
      <alignment horizontal="right" vertical="center" indent="1"/>
    </xf>
    <xf numFmtId="43" fontId="26" fillId="0" borderId="27" xfId="0" applyNumberFormat="1" applyFont="1" applyBorder="1" applyAlignment="1">
      <alignment horizontal="right" vertical="center" indent="1"/>
    </xf>
    <xf numFmtId="0" fontId="29" fillId="0" borderId="0" xfId="0" applyFont="1" applyAlignment="1">
      <alignment horizontal="center"/>
    </xf>
    <xf numFmtId="0" fontId="54" fillId="34" borderId="0" xfId="0" applyFont="1" applyFill="1" applyAlignment="1">
      <alignment horizontal="center" vertical="center" wrapText="1"/>
    </xf>
    <xf numFmtId="0" fontId="54" fillId="34" borderId="0" xfId="0" applyFont="1" applyFill="1" applyAlignment="1">
      <alignment horizontal="center" vertical="center"/>
    </xf>
    <xf numFmtId="0" fontId="24" fillId="0" borderId="17" xfId="0" applyFont="1" applyBorder="1" applyAlignment="1" applyProtection="1">
      <alignment horizontal="left" vertical="center"/>
      <protection locked="0"/>
    </xf>
    <xf numFmtId="0" fontId="24" fillId="0" borderId="18" xfId="0" applyFont="1" applyBorder="1" applyAlignment="1" applyProtection="1">
      <alignment horizontal="left" vertical="center"/>
      <protection locked="0"/>
    </xf>
    <xf numFmtId="0" fontId="24" fillId="0" borderId="19" xfId="0" applyFont="1" applyBorder="1" applyAlignment="1" applyProtection="1">
      <alignment horizontal="left" vertical="center"/>
      <protection locked="0"/>
    </xf>
    <xf numFmtId="0" fontId="54" fillId="34" borderId="0" xfId="0" applyFont="1" applyFill="1" applyAlignment="1">
      <alignment horizontal="right" vertical="center"/>
    </xf>
    <xf numFmtId="0" fontId="24" fillId="0" borderId="17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17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43" fontId="26" fillId="0" borderId="26" xfId="0" applyNumberFormat="1" applyFont="1" applyBorder="1" applyAlignment="1">
      <alignment horizontal="center" vertical="center"/>
    </xf>
    <xf numFmtId="43" fontId="26" fillId="0" borderId="2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9" fillId="34" borderId="43" xfId="0" applyFont="1" applyFill="1" applyBorder="1" applyAlignment="1">
      <alignment horizontal="left" vertical="center" wrapText="1"/>
    </xf>
    <xf numFmtId="0" fontId="29" fillId="34" borderId="44" xfId="0" applyFont="1" applyFill="1" applyBorder="1" applyAlignment="1">
      <alignment horizontal="left" vertical="center" wrapText="1"/>
    </xf>
    <xf numFmtId="0" fontId="29" fillId="34" borderId="45" xfId="0" applyFont="1" applyFill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55" fillId="35" borderId="48" xfId="0" applyFont="1" applyFill="1" applyBorder="1" applyAlignment="1">
      <alignment horizontal="center" vertical="center" wrapText="1"/>
    </xf>
    <xf numFmtId="0" fontId="55" fillId="35" borderId="40" xfId="0" applyFont="1" applyFill="1" applyBorder="1" applyAlignment="1">
      <alignment horizontal="center" vertical="center" wrapText="1"/>
    </xf>
    <xf numFmtId="0" fontId="55" fillId="35" borderId="49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43" fontId="24" fillId="0" borderId="25" xfId="0" applyNumberFormat="1" applyFont="1" applyBorder="1" applyAlignment="1">
      <alignment horizontal="right" vertical="center" wrapText="1" indent="1"/>
    </xf>
    <xf numFmtId="43" fontId="24" fillId="0" borderId="27" xfId="0" applyNumberFormat="1" applyFont="1" applyBorder="1" applyAlignment="1">
      <alignment horizontal="right" vertical="center" wrapText="1" indent="1"/>
    </xf>
    <xf numFmtId="0" fontId="24" fillId="0" borderId="42" xfId="0" applyFont="1" applyBorder="1" applyAlignment="1" applyProtection="1">
      <alignment horizontal="left" vertical="center" wrapText="1" indent="1"/>
      <protection locked="0"/>
    </xf>
    <xf numFmtId="0" fontId="25" fillId="0" borderId="26" xfId="0" applyFont="1" applyBorder="1" applyAlignment="1" applyProtection="1">
      <alignment horizontal="left" vertical="center" wrapText="1"/>
      <protection locked="0"/>
    </xf>
    <xf numFmtId="0" fontId="29" fillId="36" borderId="31" xfId="0" applyFont="1" applyFill="1" applyBorder="1" applyAlignment="1" applyProtection="1">
      <alignment horizontal="center" vertical="center"/>
      <protection locked="0"/>
    </xf>
    <xf numFmtId="0" fontId="29" fillId="36" borderId="28" xfId="0" applyFont="1" applyFill="1" applyBorder="1" applyAlignment="1" applyProtection="1">
      <alignment horizontal="center" vertical="center"/>
      <protection locked="0"/>
    </xf>
    <xf numFmtId="0" fontId="29" fillId="34" borderId="0" xfId="0" applyFont="1" applyFill="1" applyAlignment="1" applyProtection="1">
      <alignment horizontal="right" vertical="center"/>
      <protection locked="0"/>
    </xf>
    <xf numFmtId="0" fontId="55" fillId="35" borderId="0" xfId="0" applyFont="1" applyFill="1" applyAlignment="1" applyProtection="1">
      <alignment horizontal="center" vertical="center"/>
      <protection locked="0"/>
    </xf>
    <xf numFmtId="0" fontId="25" fillId="0" borderId="21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 indent="1"/>
      <protection locked="0"/>
    </xf>
    <xf numFmtId="0" fontId="24" fillId="0" borderId="16" xfId="0" applyFont="1" applyBorder="1" applyAlignment="1" applyProtection="1">
      <alignment horizontal="left" vertical="center" wrapText="1" indent="1"/>
      <protection locked="0"/>
    </xf>
    <xf numFmtId="0" fontId="67" fillId="0" borderId="0" xfId="0" applyFont="1" applyAlignment="1" applyProtection="1">
      <alignment horizontal="center" vertical="center" wrapText="1"/>
      <protection locked="0"/>
    </xf>
    <xf numFmtId="0" fontId="67" fillId="0" borderId="0" xfId="0" applyFont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left" vertical="center" wrapText="1" indent="1"/>
      <protection locked="0"/>
    </xf>
    <xf numFmtId="0" fontId="29" fillId="34" borderId="0" xfId="0" applyFont="1" applyFill="1" applyAlignment="1" applyProtection="1">
      <alignment horizontal="left" vertical="center" wrapText="1"/>
      <protection locked="0"/>
    </xf>
    <xf numFmtId="0" fontId="67" fillId="38" borderId="0" xfId="0" applyFont="1" applyFill="1" applyAlignment="1" applyProtection="1">
      <alignment horizontal="center" vertical="top" wrapText="1"/>
      <protection locked="0"/>
    </xf>
    <xf numFmtId="0" fontId="29" fillId="34" borderId="0" xfId="0" applyFont="1" applyFill="1" applyAlignment="1" applyProtection="1">
      <alignment horizontal="center"/>
      <protection locked="0"/>
    </xf>
    <xf numFmtId="0" fontId="28" fillId="33" borderId="10" xfId="0" applyFont="1" applyFill="1" applyBorder="1" applyAlignment="1" applyProtection="1">
      <alignment horizontal="center"/>
      <protection locked="0"/>
    </xf>
    <xf numFmtId="0" fontId="28" fillId="33" borderId="11" xfId="0" applyFont="1" applyFill="1" applyBorder="1" applyAlignment="1" applyProtection="1">
      <alignment horizontal="center"/>
      <protection locked="0"/>
    </xf>
    <xf numFmtId="0" fontId="53" fillId="34" borderId="0" xfId="0" applyFont="1" applyFill="1" applyAlignment="1" applyProtection="1">
      <alignment horizontal="center"/>
      <protection locked="0"/>
    </xf>
    <xf numFmtId="0" fontId="49" fillId="33" borderId="12" xfId="0" applyFont="1" applyFill="1" applyBorder="1" applyAlignment="1" applyProtection="1">
      <alignment horizontal="center" vertical="center"/>
      <protection locked="0"/>
    </xf>
    <xf numFmtId="0" fontId="49" fillId="33" borderId="13" xfId="0" applyFont="1" applyFill="1" applyBorder="1" applyAlignment="1" applyProtection="1">
      <alignment horizontal="center" vertical="center"/>
      <protection locked="0"/>
    </xf>
    <xf numFmtId="0" fontId="49" fillId="33" borderId="14" xfId="0" applyFont="1" applyFill="1" applyBorder="1" applyAlignment="1" applyProtection="1">
      <alignment horizontal="center" vertical="center"/>
      <protection locked="0"/>
    </xf>
    <xf numFmtId="0" fontId="49" fillId="33" borderId="15" xfId="0" applyFont="1" applyFill="1" applyBorder="1" applyAlignment="1" applyProtection="1">
      <alignment horizontal="center" vertical="center"/>
      <protection locked="0"/>
    </xf>
    <xf numFmtId="0" fontId="39" fillId="34" borderId="0" xfId="0" applyFont="1" applyFill="1" applyAlignment="1" applyProtection="1">
      <alignment horizontal="center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18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  <xf numFmtId="0" fontId="54" fillId="34" borderId="0" xfId="0" applyFont="1" applyFill="1" applyAlignment="1" applyProtection="1">
      <alignment horizontal="right" vertical="center"/>
      <protection locked="0"/>
    </xf>
    <xf numFmtId="0" fontId="67" fillId="38" borderId="0" xfId="0" applyFont="1" applyFill="1" applyAlignment="1" applyProtection="1">
      <alignment horizontal="center"/>
      <protection locked="0"/>
    </xf>
    <xf numFmtId="0" fontId="45" fillId="0" borderId="83" xfId="0" applyFont="1" applyBorder="1" applyAlignment="1">
      <alignment horizontal="center" vertical="center" textRotation="90" wrapText="1"/>
    </xf>
    <xf numFmtId="0" fontId="45" fillId="0" borderId="52" xfId="0" applyFont="1" applyBorder="1" applyAlignment="1">
      <alignment horizontal="center" vertical="center" textRotation="90" wrapText="1"/>
    </xf>
    <xf numFmtId="0" fontId="45" fillId="0" borderId="54" xfId="0" applyFont="1" applyBorder="1" applyAlignment="1">
      <alignment horizontal="center" vertical="center" textRotation="90" wrapText="1"/>
    </xf>
    <xf numFmtId="0" fontId="45" fillId="0" borderId="23" xfId="0" applyFont="1" applyBorder="1" applyAlignment="1">
      <alignment horizontal="center" vertical="center" textRotation="90"/>
    </xf>
    <xf numFmtId="0" fontId="45" fillId="0" borderId="16" xfId="0" applyFont="1" applyBorder="1" applyAlignment="1">
      <alignment horizontal="center" vertical="center" textRotation="90"/>
    </xf>
    <xf numFmtId="0" fontId="45" fillId="0" borderId="47" xfId="0" applyFont="1" applyBorder="1" applyAlignment="1">
      <alignment horizontal="center" vertical="center" textRotation="90"/>
    </xf>
    <xf numFmtId="0" fontId="45" fillId="0" borderId="23" xfId="0" applyFont="1" applyBorder="1" applyAlignment="1">
      <alignment horizontal="center" vertical="center" wrapText="1"/>
    </xf>
    <xf numFmtId="0" fontId="45" fillId="0" borderId="16" xfId="0" applyFont="1" applyBorder="1" applyAlignment="1">
      <alignment horizontal="center" vertical="center"/>
    </xf>
    <xf numFmtId="0" fontId="45" fillId="0" borderId="47" xfId="0" applyFont="1" applyBorder="1" applyAlignment="1">
      <alignment horizontal="center" vertical="center"/>
    </xf>
    <xf numFmtId="0" fontId="45" fillId="0" borderId="82" xfId="0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53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50" fillId="34" borderId="43" xfId="0" applyFont="1" applyFill="1" applyBorder="1" applyAlignment="1">
      <alignment horizontal="center" vertical="center" wrapText="1"/>
    </xf>
    <xf numFmtId="0" fontId="50" fillId="34" borderId="44" xfId="0" applyFont="1" applyFill="1" applyBorder="1" applyAlignment="1">
      <alignment horizontal="center" vertical="center" wrapText="1"/>
    </xf>
    <xf numFmtId="0" fontId="50" fillId="34" borderId="45" xfId="0" applyFont="1" applyFill="1" applyBorder="1" applyAlignment="1">
      <alignment horizontal="center" vertical="center" wrapText="1"/>
    </xf>
    <xf numFmtId="0" fontId="57" fillId="35" borderId="17" xfId="0" applyFont="1" applyFill="1" applyBorder="1" applyAlignment="1">
      <alignment horizontal="center" vertical="center" wrapText="1"/>
    </xf>
    <xf numFmtId="0" fontId="57" fillId="35" borderId="18" xfId="0" applyFont="1" applyFill="1" applyBorder="1" applyAlignment="1">
      <alignment horizontal="center" vertical="center" wrapText="1"/>
    </xf>
    <xf numFmtId="0" fontId="57" fillId="35" borderId="19" xfId="0" applyFont="1" applyFill="1" applyBorder="1" applyAlignment="1">
      <alignment horizontal="center" vertical="center" wrapText="1"/>
    </xf>
    <xf numFmtId="43" fontId="57" fillId="0" borderId="25" xfId="0" applyNumberFormat="1" applyFont="1" applyBorder="1" applyAlignment="1">
      <alignment horizontal="center" vertical="center" wrapText="1"/>
    </xf>
    <xf numFmtId="43" fontId="57" fillId="0" borderId="26" xfId="0" applyNumberFormat="1" applyFont="1" applyBorder="1" applyAlignment="1">
      <alignment horizontal="center" vertical="center" wrapText="1"/>
    </xf>
    <xf numFmtId="43" fontId="57" fillId="0" borderId="27" xfId="0" applyNumberFormat="1" applyFont="1" applyBorder="1" applyAlignment="1">
      <alignment horizontal="center" vertical="center" wrapText="1"/>
    </xf>
    <xf numFmtId="0" fontId="50" fillId="34" borderId="72" xfId="0" applyFont="1" applyFill="1" applyBorder="1" applyAlignment="1">
      <alignment horizontal="center" vertical="center" wrapText="1"/>
    </xf>
    <xf numFmtId="0" fontId="50" fillId="34" borderId="73" xfId="0" applyFont="1" applyFill="1" applyBorder="1" applyAlignment="1">
      <alignment horizontal="center" vertical="center" wrapText="1"/>
    </xf>
    <xf numFmtId="0" fontId="50" fillId="34" borderId="74" xfId="0" applyFont="1" applyFill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 textRotation="90" wrapText="1"/>
    </xf>
    <xf numFmtId="0" fontId="58" fillId="0" borderId="71" xfId="0" applyFont="1" applyBorder="1" applyAlignment="1">
      <alignment horizontal="center" vertical="center" textRotation="90" wrapText="1"/>
    </xf>
    <xf numFmtId="0" fontId="58" fillId="0" borderId="68" xfId="0" applyFont="1" applyBorder="1" applyAlignment="1">
      <alignment horizontal="center" vertical="center" wrapText="1"/>
    </xf>
    <xf numFmtId="0" fontId="58" fillId="0" borderId="70" xfId="0" applyFont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 textRotation="90" wrapText="1"/>
    </xf>
    <xf numFmtId="0" fontId="58" fillId="0" borderId="69" xfId="0" applyFont="1" applyBorder="1" applyAlignment="1">
      <alignment horizontal="center" vertical="center" textRotation="90" wrapText="1"/>
    </xf>
    <xf numFmtId="0" fontId="58" fillId="0" borderId="17" xfId="0" applyFont="1" applyBorder="1" applyAlignment="1">
      <alignment horizontal="center" vertical="center" wrapText="1"/>
    </xf>
    <xf numFmtId="0" fontId="58" fillId="0" borderId="18" xfId="0" applyFont="1" applyBorder="1" applyAlignment="1">
      <alignment horizontal="center" vertical="center" wrapText="1"/>
    </xf>
    <xf numFmtId="0" fontId="58" fillId="0" borderId="19" xfId="0" applyFont="1" applyBorder="1" applyAlignment="1">
      <alignment horizontal="center" vertical="center" wrapText="1"/>
    </xf>
    <xf numFmtId="0" fontId="59" fillId="33" borderId="85" xfId="0" applyFont="1" applyFill="1" applyBorder="1" applyAlignment="1">
      <alignment horizontal="center" vertical="center" wrapText="1"/>
    </xf>
    <xf numFmtId="0" fontId="65" fillId="37" borderId="0" xfId="0" applyFont="1" applyFill="1" applyAlignment="1">
      <alignment horizontal="center" vertical="center"/>
    </xf>
    <xf numFmtId="0" fontId="65" fillId="37" borderId="85" xfId="0" applyFont="1" applyFill="1" applyBorder="1" applyAlignment="1">
      <alignment horizontal="center" vertical="center"/>
    </xf>
  </cellXfs>
  <cellStyles count="54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028E22"/>
      <color rgb="FF5EB0D9"/>
      <color rgb="FFFFF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2040034</xdr:colOff>
      <xdr:row>0</xdr:row>
      <xdr:rowOff>77561</xdr:rowOff>
    </xdr:from>
    <xdr:to>
      <xdr:col>3</xdr:col>
      <xdr:colOff>730845</xdr:colOff>
      <xdr:row>0</xdr:row>
      <xdr:rowOff>746851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2DABA14-72FC-EA52-05C9-78F19473E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68416" y="77561"/>
          <a:ext cx="2198253" cy="669290"/>
        </a:xfrm>
        <a:prstGeom prst="rect">
          <a:avLst/>
        </a:prstGeom>
        <a:noFill/>
        <a:ln>
          <a:noFill/>
        </a:ln>
        <a:effectLst>
          <a:glow rad="25400">
            <a:schemeClr val="bg1">
              <a:alpha val="56000"/>
            </a:schemeClr>
          </a:glo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7432111-6C2B-4180-B2FF-C874B4EF7B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85EA244-7DFE-4C9B-B98A-D70DF33822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A1893CB-B3EC-4601-8BAF-6CB47003E0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BF714D3-C0D4-4F76-9EE1-3E2600FC6B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A00AFE7-C98D-4D5C-95FB-788D4F2060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04BA94B-0FF5-4C65-B052-8E246774FB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5E1239B-6E61-4FFA-BE12-D945EF49E0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5AE8320-F147-493B-AD2E-AED6BF6C7D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85D12E7-0A12-441E-8016-4E69434250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D927216-4E0F-4733-9A0C-5B1E7DDE72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3476833</xdr:colOff>
      <xdr:row>129</xdr:row>
      <xdr:rowOff>1099116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962161E-470A-466E-96D8-6C4FB4D472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07E0086-B6AC-4C8C-96CE-A7F0DDA1EC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12C32F3-1404-49D5-A945-F8BEBDDE7D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8357EE-F5C3-423F-8CEF-ED21241D3F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B9158FC-F3B1-4118-908F-AB99C3C9DA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7503068-D021-4BF8-B98A-312368766A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3C619D-5F63-4E1D-AE4A-6BE2B4E505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CE0BD84-C984-457E-8B4D-E39182AC51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58F509E-BFA1-43C5-AB2E-0C1938A5EA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9BFEA8F-435C-4446-BFC3-AC10D04A12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99E6BB-81FD-4637-94F3-02417CA9B8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5809" y="30447903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35613F9-092D-4CB9-8443-77EDCC7686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8CE14A5-BE5C-45EC-9E7B-F02071F38F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B6965FC-8191-4B4E-91C8-83785EDFAB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495CE9E-619F-44E9-B2C2-1EA8E4E19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CA47971-14A4-4EE8-BB77-38B5D0532E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8F0A6F6-6C52-4D2F-B214-4B21FF1EB1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95E61DA-EF4F-4E8F-8D86-67255EE07C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D60A12-CB25-46C9-B5DA-3B515A77E0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2806273</xdr:colOff>
      <xdr:row>129</xdr:row>
      <xdr:rowOff>512189</xdr:rowOff>
    </xdr:from>
    <xdr:to>
      <xdr:col>1</xdr:col>
      <xdr:colOff>3477393</xdr:colOff>
      <xdr:row>129</xdr:row>
      <xdr:rowOff>1181479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F9C4A73-7A0C-4559-B2E6-7D8AA780FB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9802"/>
        <a:stretch/>
      </xdr:blipFill>
      <xdr:spPr bwMode="auto">
        <a:xfrm>
          <a:off x="3444448" y="30315914"/>
          <a:ext cx="671120" cy="6692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9.xml"/><Relationship Id="rId4" Type="http://schemas.openxmlformats.org/officeDocument/2006/relationships/vmlDrawing" Target="../drawings/vmlDrawing1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0.xml"/><Relationship Id="rId4" Type="http://schemas.openxmlformats.org/officeDocument/2006/relationships/vmlDrawing" Target="../drawings/vmlDrawing2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1.xml"/><Relationship Id="rId4" Type="http://schemas.openxmlformats.org/officeDocument/2006/relationships/vmlDrawing" Target="../drawings/vmlDrawing23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2.xml"/><Relationship Id="rId4" Type="http://schemas.openxmlformats.org/officeDocument/2006/relationships/vmlDrawing" Target="../drawings/vmlDrawing25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3.xml"/><Relationship Id="rId4" Type="http://schemas.openxmlformats.org/officeDocument/2006/relationships/vmlDrawing" Target="../drawings/vmlDrawing27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14.xml"/><Relationship Id="rId4" Type="http://schemas.openxmlformats.org/officeDocument/2006/relationships/vmlDrawing" Target="../drawings/vmlDrawing29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comments" Target="../comments15.xml"/><Relationship Id="rId4" Type="http://schemas.openxmlformats.org/officeDocument/2006/relationships/vmlDrawing" Target="../drawings/vmlDrawing31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6.xml"/><Relationship Id="rId4" Type="http://schemas.openxmlformats.org/officeDocument/2006/relationships/vmlDrawing" Target="../drawings/vmlDrawing33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comments" Target="../comments17.xml"/><Relationship Id="rId4" Type="http://schemas.openxmlformats.org/officeDocument/2006/relationships/vmlDrawing" Target="../drawings/vmlDrawing35.v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5" Type="http://schemas.openxmlformats.org/officeDocument/2006/relationships/comments" Target="../comments18.xml"/><Relationship Id="rId4" Type="http://schemas.openxmlformats.org/officeDocument/2006/relationships/vmlDrawing" Target="../drawings/vmlDrawing3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5" Type="http://schemas.openxmlformats.org/officeDocument/2006/relationships/comments" Target="../comments19.xml"/><Relationship Id="rId4" Type="http://schemas.openxmlformats.org/officeDocument/2006/relationships/vmlDrawing" Target="../drawings/vmlDrawing39.v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5" Type="http://schemas.openxmlformats.org/officeDocument/2006/relationships/comments" Target="../comments20.xml"/><Relationship Id="rId4" Type="http://schemas.openxmlformats.org/officeDocument/2006/relationships/vmlDrawing" Target="../drawings/vmlDrawing41.v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5" Type="http://schemas.openxmlformats.org/officeDocument/2006/relationships/comments" Target="../comments21.xml"/><Relationship Id="rId4" Type="http://schemas.openxmlformats.org/officeDocument/2006/relationships/vmlDrawing" Target="../drawings/vmlDrawing43.v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5" Type="http://schemas.openxmlformats.org/officeDocument/2006/relationships/comments" Target="../comments22.xml"/><Relationship Id="rId4" Type="http://schemas.openxmlformats.org/officeDocument/2006/relationships/vmlDrawing" Target="../drawings/vmlDrawing45.v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5" Type="http://schemas.openxmlformats.org/officeDocument/2006/relationships/comments" Target="../comments23.xml"/><Relationship Id="rId4" Type="http://schemas.openxmlformats.org/officeDocument/2006/relationships/vmlDrawing" Target="../drawings/vmlDrawing47.v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5" Type="http://schemas.openxmlformats.org/officeDocument/2006/relationships/comments" Target="../comments24.xml"/><Relationship Id="rId4" Type="http://schemas.openxmlformats.org/officeDocument/2006/relationships/vmlDrawing" Target="../drawings/vmlDrawing49.v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5" Type="http://schemas.openxmlformats.org/officeDocument/2006/relationships/comments" Target="../comments25.xml"/><Relationship Id="rId4" Type="http://schemas.openxmlformats.org/officeDocument/2006/relationships/vmlDrawing" Target="../drawings/vmlDrawing51.v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5" Type="http://schemas.openxmlformats.org/officeDocument/2006/relationships/comments" Target="../comments26.xml"/><Relationship Id="rId4" Type="http://schemas.openxmlformats.org/officeDocument/2006/relationships/vmlDrawing" Target="../drawings/vmlDrawing53.v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5" Type="http://schemas.openxmlformats.org/officeDocument/2006/relationships/comments" Target="../comments27.xml"/><Relationship Id="rId4" Type="http://schemas.openxmlformats.org/officeDocument/2006/relationships/vmlDrawing" Target="../drawings/vmlDrawing55.v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6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5" Type="http://schemas.openxmlformats.org/officeDocument/2006/relationships/comments" Target="../comments28.xml"/><Relationship Id="rId4" Type="http://schemas.openxmlformats.org/officeDocument/2006/relationships/vmlDrawing" Target="../drawings/vmlDrawing57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5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8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5" Type="http://schemas.openxmlformats.org/officeDocument/2006/relationships/comments" Target="../comments29.xml"/><Relationship Id="rId4" Type="http://schemas.openxmlformats.org/officeDocument/2006/relationships/vmlDrawing" Target="../drawings/vmlDrawing59.v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0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5" Type="http://schemas.openxmlformats.org/officeDocument/2006/relationships/comments" Target="../comments30.xml"/><Relationship Id="rId4" Type="http://schemas.openxmlformats.org/officeDocument/2006/relationships/vmlDrawing" Target="../drawings/vmlDrawing61.v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7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9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1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1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7.xml"/><Relationship Id="rId4" Type="http://schemas.openxmlformats.org/officeDocument/2006/relationships/vmlDrawing" Target="../drawings/vmlDrawing15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8.xml"/><Relationship Id="rId4" Type="http://schemas.openxmlformats.org/officeDocument/2006/relationships/vmlDrawing" Target="../drawings/vmlDrawing1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rgb="FF00B050"/>
  </sheetPr>
  <dimension ref="A1:J130"/>
  <sheetViews>
    <sheetView tabSelected="1" zoomScale="80" zoomScaleNormal="80" workbookViewId="0">
      <selection sqref="A1:F1"/>
    </sheetView>
  </sheetViews>
  <sheetFormatPr defaultColWidth="0" defaultRowHeight="15" zeroHeight="1" x14ac:dyDescent="0.2"/>
  <cols>
    <col min="1" max="1" width="11" style="1" customWidth="1"/>
    <col min="2" max="2" width="48.85546875" style="1" hidden="1" customWidth="1"/>
    <col min="3" max="3" width="52.5703125" style="1" customWidth="1"/>
    <col min="4" max="6" width="17.28515625" style="1" customWidth="1"/>
    <col min="7" max="7" width="2.7109375" style="1" customWidth="1"/>
    <col min="8" max="8" width="13.7109375" style="1" hidden="1" customWidth="1"/>
    <col min="9" max="9" width="10.140625" style="1" hidden="1" customWidth="1"/>
    <col min="10" max="10" width="13.140625" style="1" hidden="1" customWidth="1"/>
    <col min="11" max="16384" width="9.140625" style="1" hidden="1"/>
  </cols>
  <sheetData>
    <row r="1" spans="1:6" ht="64.5" customHeight="1" x14ac:dyDescent="0.25">
      <c r="A1" s="278"/>
      <c r="B1" s="278"/>
      <c r="C1" s="278"/>
      <c r="D1" s="278"/>
      <c r="E1" s="278"/>
      <c r="F1" s="278"/>
    </row>
    <row r="2" spans="1:6" ht="6.75" customHeight="1" x14ac:dyDescent="0.2">
      <c r="A2" s="115"/>
      <c r="B2" s="115"/>
      <c r="C2" s="115"/>
      <c r="D2" s="115"/>
      <c r="E2" s="115"/>
      <c r="F2" s="115"/>
    </row>
    <row r="3" spans="1:6" ht="60" customHeight="1" x14ac:dyDescent="0.2">
      <c r="A3" s="279" t="s">
        <v>311</v>
      </c>
      <c r="B3" s="280"/>
      <c r="C3" s="280"/>
      <c r="D3" s="280"/>
      <c r="E3" s="280"/>
      <c r="F3" s="280"/>
    </row>
    <row r="4" spans="1:6" ht="6.75" customHeight="1" x14ac:dyDescent="0.2">
      <c r="A4" s="115"/>
      <c r="B4" s="115"/>
      <c r="C4" s="115"/>
      <c r="D4" s="115"/>
      <c r="E4" s="115"/>
      <c r="F4" s="115"/>
    </row>
    <row r="5" spans="1:6" s="2" customFormat="1" ht="19.5" customHeight="1" x14ac:dyDescent="0.25">
      <c r="A5" s="116" t="s">
        <v>245</v>
      </c>
      <c r="B5" s="112"/>
      <c r="C5" s="287" t="s">
        <v>202</v>
      </c>
      <c r="D5" s="288"/>
      <c r="E5" s="288"/>
      <c r="F5" s="289"/>
    </row>
    <row r="6" spans="1:6" ht="6.75" customHeight="1" x14ac:dyDescent="0.2">
      <c r="A6" s="115"/>
      <c r="B6" s="115"/>
      <c r="C6" s="115"/>
      <c r="D6" s="115"/>
      <c r="E6" s="115"/>
      <c r="F6" s="115"/>
    </row>
    <row r="7" spans="1:6" s="2" customFormat="1" ht="19.5" customHeight="1" x14ac:dyDescent="0.25">
      <c r="A7" s="116" t="s">
        <v>313</v>
      </c>
      <c r="B7" s="112"/>
      <c r="C7" s="281"/>
      <c r="D7" s="282"/>
      <c r="E7" s="282"/>
      <c r="F7" s="283"/>
    </row>
    <row r="8" spans="1:6" ht="6.75" customHeight="1" x14ac:dyDescent="0.2">
      <c r="A8" s="115"/>
      <c r="B8" s="115"/>
      <c r="C8" s="115"/>
      <c r="D8" s="115"/>
      <c r="E8" s="115"/>
      <c r="F8" s="115"/>
    </row>
    <row r="9" spans="1:6" s="2" customFormat="1" ht="19.5" customHeight="1" x14ac:dyDescent="0.25">
      <c r="A9" s="284" t="s">
        <v>312</v>
      </c>
      <c r="B9" s="284"/>
      <c r="C9" s="284"/>
      <c r="D9" s="116"/>
      <c r="E9" s="285"/>
      <c r="F9" s="286"/>
    </row>
    <row r="10" spans="1:6" ht="6.75" customHeight="1" x14ac:dyDescent="0.2">
      <c r="A10" s="115"/>
      <c r="B10" s="115"/>
      <c r="C10" s="115"/>
      <c r="D10" s="115"/>
      <c r="E10" s="115"/>
      <c r="F10" s="115"/>
    </row>
    <row r="11" spans="1:6" s="2" customFormat="1" ht="19.5" customHeight="1" x14ac:dyDescent="0.25">
      <c r="A11" s="284" t="s">
        <v>81</v>
      </c>
      <c r="B11" s="284"/>
      <c r="C11" s="284"/>
      <c r="D11" s="116"/>
      <c r="E11" s="296">
        <v>12</v>
      </c>
      <c r="F11" s="297"/>
    </row>
    <row r="12" spans="1:6" ht="6.75" customHeight="1" x14ac:dyDescent="0.2">
      <c r="A12" s="115"/>
      <c r="B12" s="115"/>
      <c r="C12" s="115"/>
      <c r="D12" s="115"/>
      <c r="E12" s="115"/>
      <c r="F12" s="115"/>
    </row>
    <row r="13" spans="1:6" s="2" customFormat="1" ht="19.5" customHeight="1" x14ac:dyDescent="0.25">
      <c r="A13" s="280"/>
      <c r="B13" s="280"/>
      <c r="C13" s="280"/>
      <c r="D13" s="117"/>
      <c r="E13" s="116" t="s">
        <v>75</v>
      </c>
      <c r="F13" s="140">
        <f ca="1">SUM(E21:E50)</f>
        <v>159</v>
      </c>
    </row>
    <row r="14" spans="1:6" ht="6.75" customHeight="1" x14ac:dyDescent="0.2">
      <c r="A14" s="115"/>
      <c r="B14" s="115"/>
      <c r="C14" s="115"/>
      <c r="D14" s="115"/>
      <c r="E14" s="115"/>
      <c r="F14" s="115"/>
    </row>
    <row r="15" spans="1:6" ht="7.5" customHeight="1" thickBot="1" x14ac:dyDescent="0.25"/>
    <row r="16" spans="1:6" ht="33" customHeight="1" thickBot="1" x14ac:dyDescent="0.25">
      <c r="A16" s="298" t="s">
        <v>310</v>
      </c>
      <c r="B16" s="299"/>
      <c r="C16" s="299"/>
      <c r="D16" s="299"/>
      <c r="E16" s="299"/>
      <c r="F16" s="300"/>
    </row>
    <row r="17" spans="1:9" ht="8.25" customHeight="1" x14ac:dyDescent="0.2"/>
    <row r="18" spans="1:9" ht="15.75" x14ac:dyDescent="0.2">
      <c r="A18" s="293" t="s">
        <v>189</v>
      </c>
      <c r="B18" s="294"/>
      <c r="C18" s="294"/>
      <c r="D18" s="294"/>
      <c r="E18" s="294"/>
      <c r="F18" s="295"/>
    </row>
    <row r="19" spans="1:9" ht="4.5" customHeight="1" x14ac:dyDescent="0.2"/>
    <row r="20" spans="1:9" s="15" customFormat="1" ht="30.75" thickBot="1" x14ac:dyDescent="0.25">
      <c r="A20" s="184" t="s">
        <v>170</v>
      </c>
      <c r="B20" s="192"/>
      <c r="C20" s="193" t="s">
        <v>171</v>
      </c>
      <c r="D20" s="192" t="s">
        <v>299</v>
      </c>
      <c r="E20" s="192" t="s">
        <v>172</v>
      </c>
      <c r="F20" s="185" t="s">
        <v>300</v>
      </c>
      <c r="I20" s="186"/>
    </row>
    <row r="21" spans="1:9" ht="15" customHeight="1" x14ac:dyDescent="0.2">
      <c r="A21" s="127" t="s">
        <v>173</v>
      </c>
      <c r="B21" s="128" t="s">
        <v>251</v>
      </c>
      <c r="C21" s="129" t="str">
        <f ca="1">INDIRECT(_xlfn.CONCAT("'",B21,"'!B5"))</f>
        <v>LIMPEZA 20H</v>
      </c>
      <c r="D21" s="130">
        <f ca="1">INDIRECT(_xlfn.CONCAT("'",B21,"'!d171"))</f>
        <v>2710.62</v>
      </c>
      <c r="E21" s="130">
        <f ca="1">INDIRECT(_xlfn.CONCAT("'",B21,"'!d13"))</f>
        <v>1</v>
      </c>
      <c r="F21" s="130">
        <f ca="1">E21*D21</f>
        <v>2710.62</v>
      </c>
    </row>
    <row r="22" spans="1:9" ht="15" customHeight="1" x14ac:dyDescent="0.2">
      <c r="A22" s="119" t="s">
        <v>174</v>
      </c>
      <c r="B22" s="120" t="s">
        <v>252</v>
      </c>
      <c r="C22" s="122" t="str">
        <f t="shared" ref="C22:C49" ca="1" si="0">INDIRECT(_xlfn.CONCAT("'",B22,"'!B5"))</f>
        <v>LIMPEZA 44H</v>
      </c>
      <c r="D22" s="121">
        <f t="shared" ref="D22:D49" ca="1" si="1">INDIRECT(_xlfn.CONCAT("'",B22,"'!d171"))</f>
        <v>4646.3</v>
      </c>
      <c r="E22" s="121">
        <f t="shared" ref="E22:E49" ca="1" si="2">INDIRECT(_xlfn.CONCAT("'",B22,"'!d13"))</f>
        <v>22</v>
      </c>
      <c r="F22" s="121">
        <f t="shared" ref="F22:F49" ca="1" si="3">E22*D22</f>
        <v>102218.6</v>
      </c>
    </row>
    <row r="23" spans="1:9" ht="15" customHeight="1" x14ac:dyDescent="0.2">
      <c r="A23" s="119" t="s">
        <v>176</v>
      </c>
      <c r="B23" s="120" t="s">
        <v>253</v>
      </c>
      <c r="C23" s="122" t="str">
        <f t="shared" ca="1" si="0"/>
        <v>LIMPEZA COM COPEIRAGEM 35H</v>
      </c>
      <c r="D23" s="121">
        <f t="shared" ca="1" si="1"/>
        <v>4079.03</v>
      </c>
      <c r="E23" s="121">
        <f t="shared" ca="1" si="2"/>
        <v>1</v>
      </c>
      <c r="F23" s="121">
        <f t="shared" ca="1" si="3"/>
        <v>4079.03</v>
      </c>
    </row>
    <row r="24" spans="1:9" ht="15" customHeight="1" x14ac:dyDescent="0.2">
      <c r="A24" s="119" t="s">
        <v>344</v>
      </c>
      <c r="B24" s="120" t="s">
        <v>346</v>
      </c>
      <c r="C24" s="122" t="str">
        <f t="shared" ca="1" si="0"/>
        <v>LIMPEZA INSALUBRE COM COPEIRAGEM 20H</v>
      </c>
      <c r="D24" s="121">
        <f t="shared" ca="1" si="1"/>
        <v>3441.58</v>
      </c>
      <c r="E24" s="121">
        <f t="shared" ca="1" si="2"/>
        <v>1</v>
      </c>
      <c r="F24" s="121">
        <f t="shared" ca="1" si="3"/>
        <v>3441.58</v>
      </c>
    </row>
    <row r="25" spans="1:9" ht="15" customHeight="1" x14ac:dyDescent="0.2">
      <c r="A25" s="119" t="s">
        <v>345</v>
      </c>
      <c r="B25" s="120" t="s">
        <v>347</v>
      </c>
      <c r="C25" s="122" t="str">
        <f t="shared" ca="1" si="0"/>
        <v>LIMPEZA INSALUBRE COM COPEIRAGEM 40H</v>
      </c>
      <c r="D25" s="121">
        <f ca="1">INDIRECT(_xlfn.CONCAT("'",B25,"'!d171"))</f>
        <v>5156.8599999999997</v>
      </c>
      <c r="E25" s="121">
        <f ca="1">INDIRECT(_xlfn.CONCAT("'",B25,"'!d13"))</f>
        <v>6</v>
      </c>
      <c r="F25" s="121">
        <f ca="1">E25*D25</f>
        <v>30941.159999999996</v>
      </c>
    </row>
    <row r="26" spans="1:9" ht="15" customHeight="1" x14ac:dyDescent="0.2">
      <c r="A26" s="119" t="s">
        <v>177</v>
      </c>
      <c r="B26" s="120" t="s">
        <v>348</v>
      </c>
      <c r="C26" s="122" t="str">
        <f t="shared" ca="1" si="0"/>
        <v>LIMPEZA INSALUBRE 26H</v>
      </c>
      <c r="D26" s="121">
        <f t="shared" ca="1" si="1"/>
        <v>3805.79</v>
      </c>
      <c r="E26" s="121">
        <f t="shared" ca="1" si="2"/>
        <v>1</v>
      </c>
      <c r="F26" s="121">
        <f t="shared" ca="1" si="3"/>
        <v>3805.79</v>
      </c>
    </row>
    <row r="27" spans="1:9" ht="15" customHeight="1" x14ac:dyDescent="0.2">
      <c r="A27" s="119" t="s">
        <v>254</v>
      </c>
      <c r="B27" s="120" t="s">
        <v>349</v>
      </c>
      <c r="C27" s="122" t="str">
        <f t="shared" ca="1" si="0"/>
        <v>LIMPEZA INSALUBRE 35H</v>
      </c>
      <c r="D27" s="121">
        <f t="shared" ca="1" si="1"/>
        <v>4531.33</v>
      </c>
      <c r="E27" s="121">
        <f t="shared" ca="1" si="2"/>
        <v>7</v>
      </c>
      <c r="F27" s="121">
        <f t="shared" ca="1" si="3"/>
        <v>31719.309999999998</v>
      </c>
    </row>
    <row r="28" spans="1:9" ht="15" customHeight="1" x14ac:dyDescent="0.2">
      <c r="A28" s="119" t="s">
        <v>255</v>
      </c>
      <c r="B28" s="120" t="s">
        <v>350</v>
      </c>
      <c r="C28" s="122" t="str">
        <f t="shared" ca="1" si="0"/>
        <v>LIMPEZA INSALUBRE 40H</v>
      </c>
      <c r="D28" s="121">
        <f t="shared" ca="1" si="1"/>
        <v>4944.8900000000003</v>
      </c>
      <c r="E28" s="121">
        <f t="shared" ca="1" si="2"/>
        <v>10</v>
      </c>
      <c r="F28" s="121">
        <f t="shared" ca="1" si="3"/>
        <v>49448.9</v>
      </c>
    </row>
    <row r="29" spans="1:9" ht="15" customHeight="1" x14ac:dyDescent="0.2">
      <c r="A29" s="119" t="s">
        <v>256</v>
      </c>
      <c r="B29" s="120" t="s">
        <v>351</v>
      </c>
      <c r="C29" s="122" t="str">
        <f t="shared" ca="1" si="0"/>
        <v>LIMPEZA INSALUBRE 44H</v>
      </c>
      <c r="D29" s="121">
        <f t="shared" ca="1" si="1"/>
        <v>5266.48</v>
      </c>
      <c r="E29" s="121">
        <f t="shared" ca="1" si="2"/>
        <v>13</v>
      </c>
      <c r="F29" s="121">
        <f t="shared" ca="1" si="3"/>
        <v>68464.239999999991</v>
      </c>
    </row>
    <row r="30" spans="1:9" ht="15" customHeight="1" x14ac:dyDescent="0.2">
      <c r="A30" s="119" t="s">
        <v>257</v>
      </c>
      <c r="B30" s="120" t="s">
        <v>352</v>
      </c>
      <c r="C30" s="122" t="str">
        <f t="shared" ca="1" si="0"/>
        <v>LIMPEZA INSALUBRE 06X12</v>
      </c>
      <c r="D30" s="121">
        <f t="shared" ca="1" si="1"/>
        <v>5108.51</v>
      </c>
      <c r="E30" s="121">
        <f t="shared" ca="1" si="2"/>
        <v>2</v>
      </c>
      <c r="F30" s="121">
        <f t="shared" ca="1" si="3"/>
        <v>10217.02</v>
      </c>
    </row>
    <row r="31" spans="1:9" ht="15" customHeight="1" x14ac:dyDescent="0.2">
      <c r="A31" s="119" t="s">
        <v>258</v>
      </c>
      <c r="B31" s="120" t="s">
        <v>353</v>
      </c>
      <c r="C31" s="122" t="str">
        <f t="shared" ca="1" si="0"/>
        <v>LIMPEZA INSALUBRE NOTURNA INTRA 12X36</v>
      </c>
      <c r="D31" s="121">
        <f t="shared" ca="1" si="1"/>
        <v>6025.51</v>
      </c>
      <c r="E31" s="121">
        <f t="shared" ca="1" si="2"/>
        <v>2</v>
      </c>
      <c r="F31" s="121">
        <f t="shared" ca="1" si="3"/>
        <v>12051.02</v>
      </c>
    </row>
    <row r="32" spans="1:9" ht="15" customHeight="1" x14ac:dyDescent="0.2">
      <c r="A32" s="119" t="s">
        <v>259</v>
      </c>
      <c r="B32" s="120" t="s">
        <v>354</v>
      </c>
      <c r="C32" s="122" t="str">
        <f t="shared" ca="1" si="0"/>
        <v>LIMPEZA DE PISCINA 35H</v>
      </c>
      <c r="D32" s="121">
        <f t="shared" ca="1" si="1"/>
        <v>3844.32</v>
      </c>
      <c r="E32" s="121">
        <f t="shared" ca="1" si="2"/>
        <v>1</v>
      </c>
      <c r="F32" s="121">
        <f t="shared" ca="1" si="3"/>
        <v>3844.32</v>
      </c>
    </row>
    <row r="33" spans="1:6" ht="15" customHeight="1" x14ac:dyDescent="0.2">
      <c r="A33" s="119" t="s">
        <v>260</v>
      </c>
      <c r="B33" s="120" t="s">
        <v>355</v>
      </c>
      <c r="C33" s="122" t="str">
        <f t="shared" ca="1" si="0"/>
        <v>LIMPEZA E CONSERVAÇÃO 35H</v>
      </c>
      <c r="D33" s="121">
        <f t="shared" ca="1" si="1"/>
        <v>3973.25</v>
      </c>
      <c r="E33" s="121">
        <f t="shared" ca="1" si="2"/>
        <v>5</v>
      </c>
      <c r="F33" s="121">
        <f t="shared" ca="1" si="3"/>
        <v>19866.25</v>
      </c>
    </row>
    <row r="34" spans="1:6" ht="15" customHeight="1" x14ac:dyDescent="0.2">
      <c r="A34" s="119" t="s">
        <v>261</v>
      </c>
      <c r="B34" s="120" t="s">
        <v>356</v>
      </c>
      <c r="C34" s="122" t="str">
        <f t="shared" ca="1" si="0"/>
        <v>LIMPEZA E CONSERVAÇÃO 42H</v>
      </c>
      <c r="D34" s="121">
        <f t="shared" ca="1" si="1"/>
        <v>4541.3900000000003</v>
      </c>
      <c r="E34" s="121">
        <f t="shared" ca="1" si="2"/>
        <v>1</v>
      </c>
      <c r="F34" s="121">
        <f t="shared" ca="1" si="3"/>
        <v>4541.3900000000003</v>
      </c>
    </row>
    <row r="35" spans="1:6" ht="15" customHeight="1" x14ac:dyDescent="0.2">
      <c r="A35" s="119" t="s">
        <v>262</v>
      </c>
      <c r="B35" s="120" t="s">
        <v>357</v>
      </c>
      <c r="C35" s="122" t="str">
        <f t="shared" ca="1" si="0"/>
        <v>LIMPEZA E CONSERVAÇÃO 44H</v>
      </c>
      <c r="D35" s="121">
        <f t="shared" ca="1" si="1"/>
        <v>4712.87</v>
      </c>
      <c r="E35" s="121">
        <f t="shared" ca="1" si="2"/>
        <v>4</v>
      </c>
      <c r="F35" s="121">
        <f t="shared" ca="1" si="3"/>
        <v>18851.48</v>
      </c>
    </row>
    <row r="36" spans="1:6" ht="15" customHeight="1" x14ac:dyDescent="0.2">
      <c r="A36" s="119" t="s">
        <v>175</v>
      </c>
      <c r="B36" s="120" t="s">
        <v>358</v>
      </c>
      <c r="C36" s="122" t="str">
        <f t="shared" ca="1" si="0"/>
        <v>CARREGAMENTO 35H</v>
      </c>
      <c r="D36" s="121">
        <f t="shared" ca="1" si="1"/>
        <v>3866.59</v>
      </c>
      <c r="E36" s="121">
        <f t="shared" ca="1" si="2"/>
        <v>1</v>
      </c>
      <c r="F36" s="121">
        <f t="shared" ca="1" si="3"/>
        <v>3866.59</v>
      </c>
    </row>
    <row r="37" spans="1:6" ht="15" customHeight="1" x14ac:dyDescent="0.2">
      <c r="A37" s="119" t="s">
        <v>178</v>
      </c>
      <c r="B37" s="120" t="s">
        <v>359</v>
      </c>
      <c r="C37" s="122" t="str">
        <f t="shared" ca="1" si="0"/>
        <v>COZINHA 35H</v>
      </c>
      <c r="D37" s="121">
        <f t="shared" ca="1" si="1"/>
        <v>4087.33</v>
      </c>
      <c r="E37" s="121">
        <f t="shared" ca="1" si="2"/>
        <v>3</v>
      </c>
      <c r="F37" s="121">
        <f t="shared" ca="1" si="3"/>
        <v>12261.99</v>
      </c>
    </row>
    <row r="38" spans="1:6" ht="15" customHeight="1" x14ac:dyDescent="0.2">
      <c r="A38" s="119" t="s">
        <v>263</v>
      </c>
      <c r="B38" s="120" t="s">
        <v>360</v>
      </c>
      <c r="C38" s="122" t="str">
        <f t="shared" ref="C38:C48" ca="1" si="4">INDIRECT(_xlfn.CONCAT("'",B38,"'!B5"))</f>
        <v>COZINHA INTRA 40H</v>
      </c>
      <c r="D38" s="121">
        <f t="shared" ref="D38:D48" ca="1" si="5">INDIRECT(_xlfn.CONCAT("'",B38,"'!d171"))</f>
        <v>4659.3900000000003</v>
      </c>
      <c r="E38" s="121">
        <f t="shared" ref="E38" ca="1" si="6">INDIRECT(_xlfn.CONCAT("'",B38,"'!d13"))</f>
        <v>1</v>
      </c>
      <c r="F38" s="121">
        <f t="shared" ref="F38" ca="1" si="7">E38*D38</f>
        <v>4659.3900000000003</v>
      </c>
    </row>
    <row r="39" spans="1:6" ht="15" customHeight="1" x14ac:dyDescent="0.2">
      <c r="A39" s="119" t="s">
        <v>264</v>
      </c>
      <c r="B39" s="120" t="s">
        <v>361</v>
      </c>
      <c r="C39" s="122" t="str">
        <f t="shared" ca="1" si="4"/>
        <v>MERENDA 40H</v>
      </c>
      <c r="D39" s="121">
        <f t="shared" ca="1" si="5"/>
        <v>4393.3599999999997</v>
      </c>
      <c r="E39" s="121">
        <f t="shared" ref="E39:E48" ca="1" si="8">INDIRECT(_xlfn.CONCAT("'",B39,"'!d13"))</f>
        <v>7</v>
      </c>
      <c r="F39" s="121">
        <f t="shared" ref="F39:F48" ca="1" si="9">E39*D39</f>
        <v>30753.519999999997</v>
      </c>
    </row>
    <row r="40" spans="1:6" ht="15" customHeight="1" x14ac:dyDescent="0.2">
      <c r="A40" s="119" t="s">
        <v>265</v>
      </c>
      <c r="B40" s="120" t="s">
        <v>362</v>
      </c>
      <c r="C40" s="122" t="str">
        <f t="shared" ca="1" si="4"/>
        <v>MERENDA 44H</v>
      </c>
      <c r="D40" s="121">
        <f t="shared" ca="1" si="5"/>
        <v>4768.0600000000004</v>
      </c>
      <c r="E40" s="121">
        <f t="shared" ca="1" si="8"/>
        <v>28</v>
      </c>
      <c r="F40" s="121">
        <f t="shared" ca="1" si="9"/>
        <v>133505.68000000002</v>
      </c>
    </row>
    <row r="41" spans="1:6" ht="15" customHeight="1" x14ac:dyDescent="0.2">
      <c r="A41" s="119" t="s">
        <v>179</v>
      </c>
      <c r="B41" s="120" t="s">
        <v>363</v>
      </c>
      <c r="C41" s="122" t="str">
        <f t="shared" ca="1" si="4"/>
        <v>PORTARIA 40H</v>
      </c>
      <c r="D41" s="121">
        <f t="shared" ca="1" si="5"/>
        <v>5267.27</v>
      </c>
      <c r="E41" s="121">
        <f t="shared" ca="1" si="8"/>
        <v>5</v>
      </c>
      <c r="F41" s="121">
        <f t="shared" ca="1" si="9"/>
        <v>26336.350000000002</v>
      </c>
    </row>
    <row r="42" spans="1:6" ht="15" customHeight="1" x14ac:dyDescent="0.2">
      <c r="A42" s="119" t="s">
        <v>180</v>
      </c>
      <c r="B42" s="120" t="s">
        <v>364</v>
      </c>
      <c r="C42" s="122" t="str">
        <f t="shared" ca="1" si="4"/>
        <v>VIGIA 40H</v>
      </c>
      <c r="D42" s="121">
        <f t="shared" ca="1" si="5"/>
        <v>4737.53</v>
      </c>
      <c r="E42" s="121">
        <f t="shared" ca="1" si="8"/>
        <v>3</v>
      </c>
      <c r="F42" s="121">
        <f t="shared" ca="1" si="9"/>
        <v>14212.59</v>
      </c>
    </row>
    <row r="43" spans="1:6" ht="15" customHeight="1" x14ac:dyDescent="0.2">
      <c r="A43" s="119" t="s">
        <v>266</v>
      </c>
      <c r="B43" s="120" t="s">
        <v>365</v>
      </c>
      <c r="C43" s="122" t="str">
        <f t="shared" ca="1" si="4"/>
        <v>VIGIA DIURNO INTRA 40H</v>
      </c>
      <c r="D43" s="121">
        <f t="shared" ca="1" si="5"/>
        <v>4786.4799999999996</v>
      </c>
      <c r="E43" s="121">
        <f t="shared" ca="1" si="8"/>
        <v>1</v>
      </c>
      <c r="F43" s="121">
        <f t="shared" ca="1" si="9"/>
        <v>4786.4799999999996</v>
      </c>
    </row>
    <row r="44" spans="1:6" ht="15" customHeight="1" x14ac:dyDescent="0.2">
      <c r="A44" s="119" t="s">
        <v>267</v>
      </c>
      <c r="B44" s="120" t="s">
        <v>366</v>
      </c>
      <c r="C44" s="122" t="str">
        <f t="shared" ca="1" si="4"/>
        <v>VIGIA NOTURNO INTRA 40H</v>
      </c>
      <c r="D44" s="121">
        <f t="shared" ca="1" si="5"/>
        <v>5028.53</v>
      </c>
      <c r="E44" s="121">
        <f t="shared" ca="1" si="8"/>
        <v>1</v>
      </c>
      <c r="F44" s="121">
        <f t="shared" ca="1" si="9"/>
        <v>5028.53</v>
      </c>
    </row>
    <row r="45" spans="1:6" ht="15" customHeight="1" x14ac:dyDescent="0.2">
      <c r="A45" s="119" t="s">
        <v>268</v>
      </c>
      <c r="B45" s="120" t="s">
        <v>367</v>
      </c>
      <c r="C45" s="122" t="str">
        <f t="shared" ca="1" si="4"/>
        <v>VIGIA DIURNO INTRA 12X36</v>
      </c>
      <c r="D45" s="121">
        <f t="shared" ca="1" si="5"/>
        <v>5215.93</v>
      </c>
      <c r="E45" s="121">
        <f t="shared" ca="1" si="8"/>
        <v>7</v>
      </c>
      <c r="F45" s="121">
        <f t="shared" ca="1" si="9"/>
        <v>36511.51</v>
      </c>
    </row>
    <row r="46" spans="1:6" ht="15" customHeight="1" x14ac:dyDescent="0.2">
      <c r="A46" s="119" t="s">
        <v>269</v>
      </c>
      <c r="B46" s="120" t="s">
        <v>368</v>
      </c>
      <c r="C46" s="122" t="str">
        <f t="shared" ca="1" si="4"/>
        <v>VIGIA NOTURNO INTRA 12X36</v>
      </c>
      <c r="D46" s="121">
        <f t="shared" ca="1" si="5"/>
        <v>6111.98</v>
      </c>
      <c r="E46" s="121">
        <f t="shared" ca="1" si="8"/>
        <v>9</v>
      </c>
      <c r="F46" s="121">
        <f t="shared" ca="1" si="9"/>
        <v>55007.819999999992</v>
      </c>
    </row>
    <row r="47" spans="1:6" ht="15" customHeight="1" x14ac:dyDescent="0.2">
      <c r="A47" s="119" t="s">
        <v>270</v>
      </c>
      <c r="B47" s="120" t="s">
        <v>369</v>
      </c>
      <c r="C47" s="122" t="str">
        <f t="shared" ca="1" si="4"/>
        <v>VIGIA DIURNO INTRA 12X60</v>
      </c>
      <c r="D47" s="121">
        <f t="shared" ca="1" si="5"/>
        <v>3879.57</v>
      </c>
      <c r="E47" s="121">
        <f t="shared" ca="1" si="8"/>
        <v>5</v>
      </c>
      <c r="F47" s="121">
        <f t="shared" ca="1" si="9"/>
        <v>19397.850000000002</v>
      </c>
    </row>
    <row r="48" spans="1:6" ht="15" customHeight="1" x14ac:dyDescent="0.2">
      <c r="A48" s="119" t="s">
        <v>316</v>
      </c>
      <c r="B48" s="120" t="s">
        <v>370</v>
      </c>
      <c r="C48" s="122" t="str">
        <f t="shared" ca="1" si="4"/>
        <v>VIGIA NOTURNO INTRA 12X60</v>
      </c>
      <c r="D48" s="121">
        <f t="shared" ca="1" si="5"/>
        <v>4509</v>
      </c>
      <c r="E48" s="121">
        <f t="shared" ca="1" si="8"/>
        <v>9</v>
      </c>
      <c r="F48" s="121">
        <f t="shared" ca="1" si="9"/>
        <v>40581</v>
      </c>
    </row>
    <row r="49" spans="1:8" ht="15" customHeight="1" x14ac:dyDescent="0.2">
      <c r="A49" s="123" t="s">
        <v>271</v>
      </c>
      <c r="B49" s="124" t="s">
        <v>371</v>
      </c>
      <c r="C49" s="125" t="str">
        <f t="shared" ca="1" si="0"/>
        <v>SUPERVISÃO</v>
      </c>
      <c r="D49" s="126">
        <f t="shared" ca="1" si="1"/>
        <v>6601.18</v>
      </c>
      <c r="E49" s="126">
        <f t="shared" ca="1" si="2"/>
        <v>1</v>
      </c>
      <c r="F49" s="126">
        <f t="shared" ca="1" si="3"/>
        <v>6601.18</v>
      </c>
    </row>
    <row r="50" spans="1:8" ht="15" customHeight="1" thickBot="1" x14ac:dyDescent="0.25">
      <c r="A50" s="123" t="s">
        <v>317</v>
      </c>
      <c r="B50" s="124" t="s">
        <v>372</v>
      </c>
      <c r="C50" s="125" t="str">
        <f t="shared" ref="C50" ca="1" si="10">INDIRECT(_xlfn.CONCAT("'",B50,"'!B5"))</f>
        <v>SUPERVISÃO INTERMUNICIPAL</v>
      </c>
      <c r="D50" s="126">
        <f t="shared" ref="D50" ca="1" si="11">INDIRECT(_xlfn.CONCAT("'",B50,"'!d171"))</f>
        <v>7085.93</v>
      </c>
      <c r="E50" s="126">
        <f t="shared" ref="E50" ca="1" si="12">INDIRECT(_xlfn.CONCAT("'",B50,"'!d13"))</f>
        <v>1</v>
      </c>
      <c r="F50" s="126">
        <f t="shared" ref="F50" ca="1" si="13">E50*D50</f>
        <v>7085.93</v>
      </c>
    </row>
    <row r="51" spans="1:8" s="134" customFormat="1" ht="18" customHeight="1" thickBot="1" x14ac:dyDescent="0.3">
      <c r="A51" s="131"/>
      <c r="B51" s="132"/>
      <c r="C51" s="132" t="s">
        <v>124</v>
      </c>
      <c r="D51" s="132"/>
      <c r="E51" s="139">
        <f ca="1">SUM(E21:E50)</f>
        <v>159</v>
      </c>
      <c r="F51" s="133"/>
    </row>
    <row r="52" spans="1:8" s="134" customFormat="1" ht="18" customHeight="1" x14ac:dyDescent="0.25">
      <c r="A52" s="135" t="s">
        <v>127</v>
      </c>
      <c r="B52" s="136"/>
      <c r="C52" s="137" t="s">
        <v>125</v>
      </c>
      <c r="D52" s="137"/>
      <c r="E52" s="290">
        <f ca="1">SUM(F21:F51)</f>
        <v>766797.12000000011</v>
      </c>
      <c r="F52" s="291"/>
      <c r="H52" s="138"/>
    </row>
    <row r="53" spans="1:8" ht="8.25" customHeight="1" x14ac:dyDescent="0.2"/>
    <row r="54" spans="1:8" ht="15.75" x14ac:dyDescent="0.2">
      <c r="A54" s="118" t="s">
        <v>190</v>
      </c>
      <c r="B54" s="113"/>
      <c r="C54" s="113"/>
      <c r="D54" s="113"/>
      <c r="E54" s="113"/>
      <c r="F54" s="114"/>
    </row>
    <row r="55" spans="1:8" ht="4.5" customHeight="1" x14ac:dyDescent="0.2"/>
    <row r="56" spans="1:8" s="15" customFormat="1" ht="31.5" customHeight="1" thickBot="1" x14ac:dyDescent="0.25">
      <c r="A56" s="184" t="s">
        <v>170</v>
      </c>
      <c r="B56" s="192"/>
      <c r="C56" s="193" t="str">
        <f t="shared" ref="C56:C61" si="14">C20</f>
        <v>Serviço</v>
      </c>
      <c r="D56" s="192" t="str">
        <f t="shared" ref="D56:D61" si="15">F20</f>
        <v>Valor mensal (total)</v>
      </c>
      <c r="E56" s="301" t="s">
        <v>123</v>
      </c>
      <c r="F56" s="302"/>
    </row>
    <row r="57" spans="1:8" ht="15" customHeight="1" x14ac:dyDescent="0.2">
      <c r="A57" s="127" t="str">
        <f>A21</f>
        <v>A.001</v>
      </c>
      <c r="B57" s="128"/>
      <c r="C57" s="129" t="str">
        <f t="shared" ca="1" si="14"/>
        <v>LIMPEZA 20H</v>
      </c>
      <c r="D57" s="130">
        <f t="shared" ca="1" si="15"/>
        <v>2710.62</v>
      </c>
      <c r="E57" s="303">
        <f ca="1">D57*12</f>
        <v>32527.439999999999</v>
      </c>
      <c r="F57" s="304"/>
    </row>
    <row r="58" spans="1:8" ht="15" customHeight="1" x14ac:dyDescent="0.2">
      <c r="A58" s="119" t="str">
        <f>A22</f>
        <v>A.002</v>
      </c>
      <c r="B58" s="120"/>
      <c r="C58" s="122" t="str">
        <f t="shared" ca="1" si="14"/>
        <v>LIMPEZA 44H</v>
      </c>
      <c r="D58" s="121">
        <f t="shared" ca="1" si="15"/>
        <v>102218.6</v>
      </c>
      <c r="E58" s="274">
        <f t="shared" ref="E58:E66" ca="1" si="16">D58*12</f>
        <v>1226623.2000000002</v>
      </c>
      <c r="F58" s="275"/>
    </row>
    <row r="59" spans="1:8" ht="15" customHeight="1" x14ac:dyDescent="0.2">
      <c r="A59" s="119" t="str">
        <f>A23</f>
        <v>A.101</v>
      </c>
      <c r="B59" s="120"/>
      <c r="C59" s="122" t="str">
        <f t="shared" ca="1" si="14"/>
        <v>LIMPEZA COM COPEIRAGEM 35H</v>
      </c>
      <c r="D59" s="121">
        <f t="shared" ca="1" si="15"/>
        <v>4079.03</v>
      </c>
      <c r="E59" s="274">
        <f t="shared" ca="1" si="16"/>
        <v>48948.36</v>
      </c>
      <c r="F59" s="275"/>
    </row>
    <row r="60" spans="1:8" ht="15" customHeight="1" x14ac:dyDescent="0.2">
      <c r="A60" s="119" t="str">
        <f>A24</f>
        <v>A.102</v>
      </c>
      <c r="B60" s="120"/>
      <c r="C60" s="122" t="str">
        <f t="shared" ca="1" si="14"/>
        <v>LIMPEZA INSALUBRE COM COPEIRAGEM 20H</v>
      </c>
      <c r="D60" s="121">
        <f t="shared" ca="1" si="15"/>
        <v>3441.58</v>
      </c>
      <c r="E60" s="274">
        <f t="shared" ca="1" si="16"/>
        <v>41298.959999999999</v>
      </c>
      <c r="F60" s="275"/>
    </row>
    <row r="61" spans="1:8" ht="15" customHeight="1" x14ac:dyDescent="0.2">
      <c r="A61" s="119" t="str">
        <f>A25</f>
        <v>A.103</v>
      </c>
      <c r="B61" s="120"/>
      <c r="C61" s="122" t="str">
        <f t="shared" ca="1" si="14"/>
        <v>LIMPEZA INSALUBRE COM COPEIRAGEM 40H</v>
      </c>
      <c r="D61" s="121">
        <f t="shared" ca="1" si="15"/>
        <v>30941.159999999996</v>
      </c>
      <c r="E61" s="274">
        <f t="shared" ref="E61" ca="1" si="17">D61*12</f>
        <v>371293.91999999993</v>
      </c>
      <c r="F61" s="275"/>
    </row>
    <row r="62" spans="1:8" ht="15" customHeight="1" x14ac:dyDescent="0.2">
      <c r="A62" s="119" t="str">
        <f t="shared" ref="A62:A86" si="18">A26</f>
        <v>A.201</v>
      </c>
      <c r="B62" s="120"/>
      <c r="C62" s="122" t="str">
        <f t="shared" ref="C62:C86" ca="1" si="19">C26</f>
        <v>LIMPEZA INSALUBRE 26H</v>
      </c>
      <c r="D62" s="121">
        <f t="shared" ref="D62:D86" ca="1" si="20">F26</f>
        <v>3805.79</v>
      </c>
      <c r="E62" s="274">
        <f t="shared" ca="1" si="16"/>
        <v>45669.479999999996</v>
      </c>
      <c r="F62" s="275"/>
    </row>
    <row r="63" spans="1:8" ht="15" customHeight="1" x14ac:dyDescent="0.2">
      <c r="A63" s="119" t="str">
        <f t="shared" si="18"/>
        <v>A.202</v>
      </c>
      <c r="B63" s="120"/>
      <c r="C63" s="122" t="str">
        <f t="shared" ca="1" si="19"/>
        <v>LIMPEZA INSALUBRE 35H</v>
      </c>
      <c r="D63" s="121">
        <f t="shared" ca="1" si="20"/>
        <v>31719.309999999998</v>
      </c>
      <c r="E63" s="274">
        <f t="shared" ca="1" si="16"/>
        <v>380631.72</v>
      </c>
      <c r="F63" s="275"/>
    </row>
    <row r="64" spans="1:8" ht="15" customHeight="1" x14ac:dyDescent="0.2">
      <c r="A64" s="119" t="str">
        <f t="shared" si="18"/>
        <v>A.203</v>
      </c>
      <c r="B64" s="120"/>
      <c r="C64" s="122" t="str">
        <f t="shared" ca="1" si="19"/>
        <v>LIMPEZA INSALUBRE 40H</v>
      </c>
      <c r="D64" s="121">
        <f t="shared" ca="1" si="20"/>
        <v>49448.9</v>
      </c>
      <c r="E64" s="274">
        <f t="shared" ca="1" si="16"/>
        <v>593386.80000000005</v>
      </c>
      <c r="F64" s="275"/>
    </row>
    <row r="65" spans="1:6" ht="15" customHeight="1" x14ac:dyDescent="0.2">
      <c r="A65" s="119" t="str">
        <f t="shared" si="18"/>
        <v>A.204</v>
      </c>
      <c r="B65" s="120"/>
      <c r="C65" s="122" t="str">
        <f t="shared" ca="1" si="19"/>
        <v>LIMPEZA INSALUBRE 44H</v>
      </c>
      <c r="D65" s="121">
        <f t="shared" ca="1" si="20"/>
        <v>68464.239999999991</v>
      </c>
      <c r="E65" s="274">
        <f t="shared" ca="1" si="16"/>
        <v>821570.87999999989</v>
      </c>
      <c r="F65" s="275"/>
    </row>
    <row r="66" spans="1:6" ht="15" customHeight="1" x14ac:dyDescent="0.2">
      <c r="A66" s="119" t="str">
        <f t="shared" si="18"/>
        <v>A.205</v>
      </c>
      <c r="B66" s="120"/>
      <c r="C66" s="122" t="str">
        <f t="shared" ca="1" si="19"/>
        <v>LIMPEZA INSALUBRE 06X12</v>
      </c>
      <c r="D66" s="121">
        <f t="shared" ca="1" si="20"/>
        <v>10217.02</v>
      </c>
      <c r="E66" s="274">
        <f t="shared" ca="1" si="16"/>
        <v>122604.24</v>
      </c>
      <c r="F66" s="275"/>
    </row>
    <row r="67" spans="1:6" ht="15" customHeight="1" x14ac:dyDescent="0.2">
      <c r="A67" s="119" t="str">
        <f t="shared" si="18"/>
        <v>A.206</v>
      </c>
      <c r="B67" s="120"/>
      <c r="C67" s="122" t="str">
        <f t="shared" ca="1" si="19"/>
        <v>LIMPEZA INSALUBRE NOTURNA INTRA 12X36</v>
      </c>
      <c r="D67" s="121">
        <f t="shared" ca="1" si="20"/>
        <v>12051.02</v>
      </c>
      <c r="E67" s="274">
        <f t="shared" ref="E67:E86" ca="1" si="21">D67*12</f>
        <v>144612.24</v>
      </c>
      <c r="F67" s="275"/>
    </row>
    <row r="68" spans="1:6" ht="15" customHeight="1" x14ac:dyDescent="0.2">
      <c r="A68" s="119" t="str">
        <f t="shared" si="18"/>
        <v>A.301</v>
      </c>
      <c r="B68" s="120"/>
      <c r="C68" s="122" t="str">
        <f t="shared" ca="1" si="19"/>
        <v>LIMPEZA DE PISCINA 35H</v>
      </c>
      <c r="D68" s="121">
        <f t="shared" ca="1" si="20"/>
        <v>3844.32</v>
      </c>
      <c r="E68" s="274">
        <f t="shared" ca="1" si="21"/>
        <v>46131.840000000004</v>
      </c>
      <c r="F68" s="275"/>
    </row>
    <row r="69" spans="1:6" ht="15" customHeight="1" x14ac:dyDescent="0.2">
      <c r="A69" s="119" t="str">
        <f t="shared" si="18"/>
        <v>A.401</v>
      </c>
      <c r="B69" s="120"/>
      <c r="C69" s="122" t="str">
        <f t="shared" ca="1" si="19"/>
        <v>LIMPEZA E CONSERVAÇÃO 35H</v>
      </c>
      <c r="D69" s="121">
        <f t="shared" ca="1" si="20"/>
        <v>19866.25</v>
      </c>
      <c r="E69" s="274">
        <f t="shared" ca="1" si="21"/>
        <v>238395</v>
      </c>
      <c r="F69" s="275"/>
    </row>
    <row r="70" spans="1:6" ht="15" customHeight="1" x14ac:dyDescent="0.2">
      <c r="A70" s="119" t="str">
        <f t="shared" si="18"/>
        <v>A.402</v>
      </c>
      <c r="B70" s="120"/>
      <c r="C70" s="122" t="str">
        <f t="shared" ca="1" si="19"/>
        <v>LIMPEZA E CONSERVAÇÃO 42H</v>
      </c>
      <c r="D70" s="121">
        <f t="shared" ca="1" si="20"/>
        <v>4541.3900000000003</v>
      </c>
      <c r="E70" s="274">
        <f t="shared" ca="1" si="21"/>
        <v>54496.680000000008</v>
      </c>
      <c r="F70" s="275"/>
    </row>
    <row r="71" spans="1:6" ht="15" customHeight="1" x14ac:dyDescent="0.2">
      <c r="A71" s="119" t="str">
        <f t="shared" si="18"/>
        <v>A.403</v>
      </c>
      <c r="B71" s="120"/>
      <c r="C71" s="122" t="str">
        <f t="shared" ca="1" si="19"/>
        <v>LIMPEZA E CONSERVAÇÃO 44H</v>
      </c>
      <c r="D71" s="121">
        <f t="shared" ca="1" si="20"/>
        <v>18851.48</v>
      </c>
      <c r="E71" s="274">
        <f t="shared" ca="1" si="21"/>
        <v>226217.76</v>
      </c>
      <c r="F71" s="275"/>
    </row>
    <row r="72" spans="1:6" ht="15" customHeight="1" x14ac:dyDescent="0.2">
      <c r="A72" s="119" t="str">
        <f t="shared" si="18"/>
        <v>B.001</v>
      </c>
      <c r="B72" s="120"/>
      <c r="C72" s="122" t="str">
        <f t="shared" ca="1" si="19"/>
        <v>CARREGAMENTO 35H</v>
      </c>
      <c r="D72" s="121">
        <f t="shared" ca="1" si="20"/>
        <v>3866.59</v>
      </c>
      <c r="E72" s="274">
        <f t="shared" ca="1" si="21"/>
        <v>46399.08</v>
      </c>
      <c r="F72" s="275"/>
    </row>
    <row r="73" spans="1:6" ht="15" customHeight="1" x14ac:dyDescent="0.2">
      <c r="A73" s="119" t="str">
        <f t="shared" si="18"/>
        <v>C.001</v>
      </c>
      <c r="B73" s="120"/>
      <c r="C73" s="122" t="str">
        <f t="shared" ca="1" si="19"/>
        <v>COZINHA 35H</v>
      </c>
      <c r="D73" s="121">
        <f t="shared" ca="1" si="20"/>
        <v>12261.99</v>
      </c>
      <c r="E73" s="274">
        <f t="shared" ca="1" si="21"/>
        <v>147143.88</v>
      </c>
      <c r="F73" s="275"/>
    </row>
    <row r="74" spans="1:6" ht="15" customHeight="1" x14ac:dyDescent="0.2">
      <c r="A74" s="119" t="str">
        <f t="shared" si="18"/>
        <v>C.002</v>
      </c>
      <c r="B74" s="120"/>
      <c r="C74" s="122" t="str">
        <f t="shared" ca="1" si="19"/>
        <v>COZINHA INTRA 40H</v>
      </c>
      <c r="D74" s="121">
        <f t="shared" ca="1" si="20"/>
        <v>4659.3900000000003</v>
      </c>
      <c r="E74" s="274">
        <f t="shared" ca="1" si="21"/>
        <v>55912.680000000008</v>
      </c>
      <c r="F74" s="275"/>
    </row>
    <row r="75" spans="1:6" ht="15" customHeight="1" x14ac:dyDescent="0.2">
      <c r="A75" s="119" t="str">
        <f t="shared" si="18"/>
        <v>C.101</v>
      </c>
      <c r="B75" s="120"/>
      <c r="C75" s="122" t="str">
        <f t="shared" ca="1" si="19"/>
        <v>MERENDA 40H</v>
      </c>
      <c r="D75" s="121">
        <f t="shared" ca="1" si="20"/>
        <v>30753.519999999997</v>
      </c>
      <c r="E75" s="274">
        <f t="shared" ca="1" si="21"/>
        <v>369042.24</v>
      </c>
      <c r="F75" s="275"/>
    </row>
    <row r="76" spans="1:6" ht="15" customHeight="1" x14ac:dyDescent="0.2">
      <c r="A76" s="119" t="str">
        <f t="shared" si="18"/>
        <v>C.102</v>
      </c>
      <c r="B76" s="120"/>
      <c r="C76" s="122" t="str">
        <f t="shared" ca="1" si="19"/>
        <v>MERENDA 44H</v>
      </c>
      <c r="D76" s="121">
        <f t="shared" ca="1" si="20"/>
        <v>133505.68000000002</v>
      </c>
      <c r="E76" s="274">
        <f t="shared" ca="1" si="21"/>
        <v>1602068.1600000001</v>
      </c>
      <c r="F76" s="275"/>
    </row>
    <row r="77" spans="1:6" ht="15" customHeight="1" x14ac:dyDescent="0.2">
      <c r="A77" s="119" t="str">
        <f t="shared" si="18"/>
        <v>D.001</v>
      </c>
      <c r="B77" s="120"/>
      <c r="C77" s="122" t="str">
        <f t="shared" ca="1" si="19"/>
        <v>PORTARIA 40H</v>
      </c>
      <c r="D77" s="121">
        <f t="shared" ca="1" si="20"/>
        <v>26336.350000000002</v>
      </c>
      <c r="E77" s="274">
        <f t="shared" ca="1" si="21"/>
        <v>316036.2</v>
      </c>
      <c r="F77" s="275"/>
    </row>
    <row r="78" spans="1:6" ht="15" customHeight="1" x14ac:dyDescent="0.2">
      <c r="A78" s="119" t="str">
        <f t="shared" si="18"/>
        <v>E.001</v>
      </c>
      <c r="B78" s="120"/>
      <c r="C78" s="122" t="str">
        <f t="shared" ca="1" si="19"/>
        <v>VIGIA 40H</v>
      </c>
      <c r="D78" s="121">
        <f t="shared" ca="1" si="20"/>
        <v>14212.59</v>
      </c>
      <c r="E78" s="274">
        <f t="shared" ca="1" si="21"/>
        <v>170551.08000000002</v>
      </c>
      <c r="F78" s="275"/>
    </row>
    <row r="79" spans="1:6" ht="15" customHeight="1" x14ac:dyDescent="0.2">
      <c r="A79" s="119" t="str">
        <f t="shared" si="18"/>
        <v>E.002</v>
      </c>
      <c r="B79" s="120"/>
      <c r="C79" s="122" t="str">
        <f t="shared" ca="1" si="19"/>
        <v>VIGIA DIURNO INTRA 40H</v>
      </c>
      <c r="D79" s="121">
        <f t="shared" ca="1" si="20"/>
        <v>4786.4799999999996</v>
      </c>
      <c r="E79" s="274">
        <f t="shared" ca="1" si="21"/>
        <v>57437.759999999995</v>
      </c>
      <c r="F79" s="275"/>
    </row>
    <row r="80" spans="1:6" ht="15" customHeight="1" x14ac:dyDescent="0.2">
      <c r="A80" s="119" t="str">
        <f t="shared" si="18"/>
        <v>E.003</v>
      </c>
      <c r="B80" s="120"/>
      <c r="C80" s="122" t="str">
        <f t="shared" ca="1" si="19"/>
        <v>VIGIA NOTURNO INTRA 40H</v>
      </c>
      <c r="D80" s="121">
        <f t="shared" ca="1" si="20"/>
        <v>5028.53</v>
      </c>
      <c r="E80" s="274">
        <f t="shared" ca="1" si="21"/>
        <v>60342.36</v>
      </c>
      <c r="F80" s="275"/>
    </row>
    <row r="81" spans="1:8" ht="15" customHeight="1" x14ac:dyDescent="0.2">
      <c r="A81" s="119" t="str">
        <f t="shared" si="18"/>
        <v>E.004</v>
      </c>
      <c r="B81" s="120"/>
      <c r="C81" s="122" t="str">
        <f t="shared" ca="1" si="19"/>
        <v>VIGIA DIURNO INTRA 12X36</v>
      </c>
      <c r="D81" s="121">
        <f t="shared" ca="1" si="20"/>
        <v>36511.51</v>
      </c>
      <c r="E81" s="274">
        <f t="shared" ca="1" si="21"/>
        <v>438138.12</v>
      </c>
      <c r="F81" s="275"/>
    </row>
    <row r="82" spans="1:8" ht="15" customHeight="1" x14ac:dyDescent="0.2">
      <c r="A82" s="119" t="str">
        <f t="shared" si="18"/>
        <v>E.005</v>
      </c>
      <c r="B82" s="120"/>
      <c r="C82" s="122" t="str">
        <f t="shared" ca="1" si="19"/>
        <v>VIGIA NOTURNO INTRA 12X36</v>
      </c>
      <c r="D82" s="121">
        <f t="shared" ca="1" si="20"/>
        <v>55007.819999999992</v>
      </c>
      <c r="E82" s="274">
        <f t="shared" ca="1" si="21"/>
        <v>660093.83999999985</v>
      </c>
      <c r="F82" s="275"/>
    </row>
    <row r="83" spans="1:8" ht="15" customHeight="1" x14ac:dyDescent="0.2">
      <c r="A83" s="119" t="str">
        <f t="shared" si="18"/>
        <v>E.006</v>
      </c>
      <c r="B83" s="120"/>
      <c r="C83" s="122" t="str">
        <f t="shared" ca="1" si="19"/>
        <v>VIGIA DIURNO INTRA 12X60</v>
      </c>
      <c r="D83" s="121">
        <f t="shared" ca="1" si="20"/>
        <v>19397.850000000002</v>
      </c>
      <c r="E83" s="274">
        <f t="shared" ca="1" si="21"/>
        <v>232774.2</v>
      </c>
      <c r="F83" s="275"/>
    </row>
    <row r="84" spans="1:8" ht="15" customHeight="1" x14ac:dyDescent="0.2">
      <c r="A84" s="119" t="str">
        <f t="shared" si="18"/>
        <v>E.007</v>
      </c>
      <c r="B84" s="120"/>
      <c r="C84" s="122" t="str">
        <f t="shared" ca="1" si="19"/>
        <v>VIGIA NOTURNO INTRA 12X60</v>
      </c>
      <c r="D84" s="121">
        <f t="shared" ca="1" si="20"/>
        <v>40581</v>
      </c>
      <c r="E84" s="274">
        <f t="shared" ca="1" si="21"/>
        <v>486972</v>
      </c>
      <c r="F84" s="275"/>
    </row>
    <row r="85" spans="1:8" ht="15" customHeight="1" x14ac:dyDescent="0.2">
      <c r="A85" s="119" t="str">
        <f t="shared" si="18"/>
        <v>F.001</v>
      </c>
      <c r="B85" s="120"/>
      <c r="C85" s="122" t="str">
        <f t="shared" ca="1" si="19"/>
        <v>SUPERVISÃO</v>
      </c>
      <c r="D85" s="121">
        <f t="shared" ca="1" si="20"/>
        <v>6601.18</v>
      </c>
      <c r="E85" s="274">
        <f t="shared" ca="1" si="21"/>
        <v>79214.16</v>
      </c>
      <c r="F85" s="275"/>
    </row>
    <row r="86" spans="1:8" ht="15" customHeight="1" thickBot="1" x14ac:dyDescent="0.25">
      <c r="A86" s="119" t="str">
        <f t="shared" si="18"/>
        <v>F.002</v>
      </c>
      <c r="B86" s="120"/>
      <c r="C86" s="122" t="str">
        <f t="shared" ca="1" si="19"/>
        <v>SUPERVISÃO INTERMUNICIPAL</v>
      </c>
      <c r="D86" s="121">
        <f t="shared" ca="1" si="20"/>
        <v>7085.93</v>
      </c>
      <c r="E86" s="274">
        <f t="shared" ca="1" si="21"/>
        <v>85031.16</v>
      </c>
      <c r="F86" s="275"/>
      <c r="H86" s="3"/>
    </row>
    <row r="87" spans="1:8" s="134" customFormat="1" ht="18" customHeight="1" thickBot="1" x14ac:dyDescent="0.3">
      <c r="A87" s="131" t="s">
        <v>127</v>
      </c>
      <c r="B87" s="132"/>
      <c r="C87" s="132" t="s">
        <v>185</v>
      </c>
      <c r="D87" s="139">
        <f ca="1">SUM(D57:D86)</f>
        <v>766797.12000000011</v>
      </c>
      <c r="E87" s="141"/>
      <c r="F87" s="142"/>
    </row>
    <row r="88" spans="1:8" s="134" customFormat="1" ht="18" customHeight="1" x14ac:dyDescent="0.25">
      <c r="A88" s="135" t="s">
        <v>128</v>
      </c>
      <c r="B88" s="136"/>
      <c r="C88" s="137" t="s">
        <v>186</v>
      </c>
      <c r="D88" s="137"/>
      <c r="E88" s="276">
        <f ca="1">SUM(E57:F87)</f>
        <v>9201565.4400000013</v>
      </c>
      <c r="F88" s="277"/>
      <c r="H88" s="138"/>
    </row>
    <row r="89" spans="1:8" s="11" customFormat="1" ht="8.25" customHeight="1" x14ac:dyDescent="0.25">
      <c r="A89" s="12"/>
      <c r="B89" s="12"/>
      <c r="C89" s="13"/>
      <c r="D89" s="13"/>
      <c r="E89" s="13"/>
      <c r="F89" s="14"/>
    </row>
    <row r="90" spans="1:8" ht="15.75" x14ac:dyDescent="0.2">
      <c r="A90" s="118" t="s">
        <v>191</v>
      </c>
      <c r="B90" s="113"/>
      <c r="C90" s="113"/>
      <c r="D90" s="113"/>
      <c r="E90" s="113"/>
      <c r="F90" s="114"/>
    </row>
    <row r="91" spans="1:8" ht="4.5" customHeight="1" x14ac:dyDescent="0.2">
      <c r="A91" s="5"/>
      <c r="B91" s="5"/>
      <c r="C91" s="5"/>
      <c r="D91" s="5"/>
      <c r="E91" s="4"/>
      <c r="F91" s="4"/>
    </row>
    <row r="92" spans="1:8" s="15" customFormat="1" ht="31.5" customHeight="1" thickBot="1" x14ac:dyDescent="0.25">
      <c r="A92" s="184" t="s">
        <v>170</v>
      </c>
      <c r="B92" s="192"/>
      <c r="C92" s="193" t="str">
        <f>C56</f>
        <v>Serviço</v>
      </c>
      <c r="D92" s="192" t="str">
        <f>D56</f>
        <v>Valor mensal (total)</v>
      </c>
      <c r="E92" s="301" t="s">
        <v>301</v>
      </c>
      <c r="F92" s="302"/>
    </row>
    <row r="93" spans="1:8" ht="15" customHeight="1" x14ac:dyDescent="0.2">
      <c r="A93" s="127" t="str">
        <f>A21</f>
        <v>A.001</v>
      </c>
      <c r="B93" s="128"/>
      <c r="C93" s="129" t="str">
        <f ca="1">C21</f>
        <v>LIMPEZA 20H</v>
      </c>
      <c r="D93" s="130">
        <f ca="1">F21</f>
        <v>2710.62</v>
      </c>
      <c r="E93" s="303">
        <f ca="1">D93*$E$11</f>
        <v>32527.439999999999</v>
      </c>
      <c r="F93" s="304"/>
    </row>
    <row r="94" spans="1:8" ht="15" customHeight="1" x14ac:dyDescent="0.2">
      <c r="A94" s="119" t="str">
        <f>A22</f>
        <v>A.002</v>
      </c>
      <c r="B94" s="120"/>
      <c r="C94" s="122" t="str">
        <f ca="1">C22</f>
        <v>LIMPEZA 44H</v>
      </c>
      <c r="D94" s="121">
        <f ca="1">F22</f>
        <v>102218.6</v>
      </c>
      <c r="E94" s="274">
        <f t="shared" ref="E94:E102" ca="1" si="22">D94*$E$11</f>
        <v>1226623.2000000002</v>
      </c>
      <c r="F94" s="275"/>
    </row>
    <row r="95" spans="1:8" ht="15" customHeight="1" x14ac:dyDescent="0.2">
      <c r="A95" s="119" t="str">
        <f>A23</f>
        <v>A.101</v>
      </c>
      <c r="B95" s="120"/>
      <c r="C95" s="122" t="str">
        <f ca="1">C23</f>
        <v>LIMPEZA COM COPEIRAGEM 35H</v>
      </c>
      <c r="D95" s="121">
        <f ca="1">F23</f>
        <v>4079.03</v>
      </c>
      <c r="E95" s="274">
        <f t="shared" ca="1" si="22"/>
        <v>48948.36</v>
      </c>
      <c r="F95" s="275"/>
    </row>
    <row r="96" spans="1:8" ht="15" customHeight="1" x14ac:dyDescent="0.2">
      <c r="A96" s="119" t="str">
        <f>A24</f>
        <v>A.102</v>
      </c>
      <c r="B96" s="120"/>
      <c r="C96" s="122" t="str">
        <f ca="1">C24</f>
        <v>LIMPEZA INSALUBRE COM COPEIRAGEM 20H</v>
      </c>
      <c r="D96" s="121">
        <f ca="1">F24</f>
        <v>3441.58</v>
      </c>
      <c r="E96" s="274">
        <f t="shared" ca="1" si="22"/>
        <v>41298.959999999999</v>
      </c>
      <c r="F96" s="275"/>
    </row>
    <row r="97" spans="1:6" ht="15" customHeight="1" x14ac:dyDescent="0.2">
      <c r="A97" s="119" t="str">
        <f>A25</f>
        <v>A.103</v>
      </c>
      <c r="B97" s="120"/>
      <c r="C97" s="122" t="str">
        <f ca="1">C25</f>
        <v>LIMPEZA INSALUBRE COM COPEIRAGEM 40H</v>
      </c>
      <c r="D97" s="121">
        <f ca="1">F25</f>
        <v>30941.159999999996</v>
      </c>
      <c r="E97" s="274">
        <f t="shared" ref="E97" ca="1" si="23">D97*$E$11</f>
        <v>371293.91999999993</v>
      </c>
      <c r="F97" s="275"/>
    </row>
    <row r="98" spans="1:6" ht="15" customHeight="1" x14ac:dyDescent="0.2">
      <c r="A98" s="119" t="str">
        <f t="shared" ref="A98:A122" si="24">A26</f>
        <v>A.201</v>
      </c>
      <c r="B98" s="120"/>
      <c r="C98" s="122" t="str">
        <f t="shared" ref="C98:C122" ca="1" si="25">C26</f>
        <v>LIMPEZA INSALUBRE 26H</v>
      </c>
      <c r="D98" s="121">
        <f t="shared" ref="D98:D122" ca="1" si="26">F26</f>
        <v>3805.79</v>
      </c>
      <c r="E98" s="274">
        <f t="shared" ca="1" si="22"/>
        <v>45669.479999999996</v>
      </c>
      <c r="F98" s="275"/>
    </row>
    <row r="99" spans="1:6" ht="15" customHeight="1" x14ac:dyDescent="0.2">
      <c r="A99" s="119" t="str">
        <f t="shared" si="24"/>
        <v>A.202</v>
      </c>
      <c r="B99" s="120"/>
      <c r="C99" s="122" t="str">
        <f t="shared" ca="1" si="25"/>
        <v>LIMPEZA INSALUBRE 35H</v>
      </c>
      <c r="D99" s="121">
        <f t="shared" ca="1" si="26"/>
        <v>31719.309999999998</v>
      </c>
      <c r="E99" s="274">
        <f t="shared" ca="1" si="22"/>
        <v>380631.72</v>
      </c>
      <c r="F99" s="275"/>
    </row>
    <row r="100" spans="1:6" ht="15" customHeight="1" x14ac:dyDescent="0.2">
      <c r="A100" s="119" t="str">
        <f t="shared" si="24"/>
        <v>A.203</v>
      </c>
      <c r="B100" s="120"/>
      <c r="C100" s="122" t="str">
        <f t="shared" ca="1" si="25"/>
        <v>LIMPEZA INSALUBRE 40H</v>
      </c>
      <c r="D100" s="121">
        <f t="shared" ca="1" si="26"/>
        <v>49448.9</v>
      </c>
      <c r="E100" s="274">
        <f t="shared" ca="1" si="22"/>
        <v>593386.80000000005</v>
      </c>
      <c r="F100" s="275"/>
    </row>
    <row r="101" spans="1:6" ht="15" customHeight="1" x14ac:dyDescent="0.2">
      <c r="A101" s="119" t="str">
        <f t="shared" si="24"/>
        <v>A.204</v>
      </c>
      <c r="B101" s="120"/>
      <c r="C101" s="122" t="str">
        <f t="shared" ca="1" si="25"/>
        <v>LIMPEZA INSALUBRE 44H</v>
      </c>
      <c r="D101" s="121">
        <f t="shared" ca="1" si="26"/>
        <v>68464.239999999991</v>
      </c>
      <c r="E101" s="274">
        <f t="shared" ca="1" si="22"/>
        <v>821570.87999999989</v>
      </c>
      <c r="F101" s="275"/>
    </row>
    <row r="102" spans="1:6" ht="15" customHeight="1" x14ac:dyDescent="0.2">
      <c r="A102" s="119" t="str">
        <f t="shared" si="24"/>
        <v>A.205</v>
      </c>
      <c r="B102" s="120"/>
      <c r="C102" s="122" t="str">
        <f t="shared" ca="1" si="25"/>
        <v>LIMPEZA INSALUBRE 06X12</v>
      </c>
      <c r="D102" s="121">
        <f t="shared" ca="1" si="26"/>
        <v>10217.02</v>
      </c>
      <c r="E102" s="274">
        <f t="shared" ca="1" si="22"/>
        <v>122604.24</v>
      </c>
      <c r="F102" s="275"/>
    </row>
    <row r="103" spans="1:6" ht="15" customHeight="1" x14ac:dyDescent="0.2">
      <c r="A103" s="119" t="str">
        <f t="shared" si="24"/>
        <v>A.206</v>
      </c>
      <c r="B103" s="120"/>
      <c r="C103" s="122" t="str">
        <f t="shared" ca="1" si="25"/>
        <v>LIMPEZA INSALUBRE NOTURNA INTRA 12X36</v>
      </c>
      <c r="D103" s="121">
        <f t="shared" ca="1" si="26"/>
        <v>12051.02</v>
      </c>
      <c r="E103" s="274">
        <f t="shared" ref="E103:E122" ca="1" si="27">D103*$E$11</f>
        <v>144612.24</v>
      </c>
      <c r="F103" s="275"/>
    </row>
    <row r="104" spans="1:6" ht="15" customHeight="1" x14ac:dyDescent="0.2">
      <c r="A104" s="119" t="str">
        <f t="shared" si="24"/>
        <v>A.301</v>
      </c>
      <c r="B104" s="120"/>
      <c r="C104" s="122" t="str">
        <f t="shared" ca="1" si="25"/>
        <v>LIMPEZA DE PISCINA 35H</v>
      </c>
      <c r="D104" s="121">
        <f t="shared" ca="1" si="26"/>
        <v>3844.32</v>
      </c>
      <c r="E104" s="274">
        <f t="shared" ca="1" si="27"/>
        <v>46131.840000000004</v>
      </c>
      <c r="F104" s="275"/>
    </row>
    <row r="105" spans="1:6" ht="15" customHeight="1" x14ac:dyDescent="0.2">
      <c r="A105" s="119" t="str">
        <f t="shared" si="24"/>
        <v>A.401</v>
      </c>
      <c r="B105" s="120"/>
      <c r="C105" s="122" t="str">
        <f t="shared" ca="1" si="25"/>
        <v>LIMPEZA E CONSERVAÇÃO 35H</v>
      </c>
      <c r="D105" s="121">
        <f t="shared" ca="1" si="26"/>
        <v>19866.25</v>
      </c>
      <c r="E105" s="274">
        <f t="shared" ca="1" si="27"/>
        <v>238395</v>
      </c>
      <c r="F105" s="275"/>
    </row>
    <row r="106" spans="1:6" ht="15" customHeight="1" x14ac:dyDescent="0.2">
      <c r="A106" s="119" t="str">
        <f t="shared" si="24"/>
        <v>A.402</v>
      </c>
      <c r="B106" s="120"/>
      <c r="C106" s="122" t="str">
        <f t="shared" ca="1" si="25"/>
        <v>LIMPEZA E CONSERVAÇÃO 42H</v>
      </c>
      <c r="D106" s="121">
        <f t="shared" ca="1" si="26"/>
        <v>4541.3900000000003</v>
      </c>
      <c r="E106" s="274">
        <f t="shared" ca="1" si="27"/>
        <v>54496.680000000008</v>
      </c>
      <c r="F106" s="275"/>
    </row>
    <row r="107" spans="1:6" ht="15" customHeight="1" x14ac:dyDescent="0.2">
      <c r="A107" s="119" t="str">
        <f t="shared" si="24"/>
        <v>A.403</v>
      </c>
      <c r="B107" s="120"/>
      <c r="C107" s="122" t="str">
        <f t="shared" ca="1" si="25"/>
        <v>LIMPEZA E CONSERVAÇÃO 44H</v>
      </c>
      <c r="D107" s="121">
        <f t="shared" ca="1" si="26"/>
        <v>18851.48</v>
      </c>
      <c r="E107" s="274">
        <f t="shared" ca="1" si="27"/>
        <v>226217.76</v>
      </c>
      <c r="F107" s="275"/>
    </row>
    <row r="108" spans="1:6" ht="15" customHeight="1" x14ac:dyDescent="0.2">
      <c r="A108" s="119" t="str">
        <f t="shared" si="24"/>
        <v>B.001</v>
      </c>
      <c r="B108" s="120"/>
      <c r="C108" s="122" t="str">
        <f t="shared" ca="1" si="25"/>
        <v>CARREGAMENTO 35H</v>
      </c>
      <c r="D108" s="121">
        <f t="shared" ca="1" si="26"/>
        <v>3866.59</v>
      </c>
      <c r="E108" s="274">
        <f t="shared" ca="1" si="27"/>
        <v>46399.08</v>
      </c>
      <c r="F108" s="275"/>
    </row>
    <row r="109" spans="1:6" ht="15" customHeight="1" x14ac:dyDescent="0.2">
      <c r="A109" s="119" t="str">
        <f t="shared" si="24"/>
        <v>C.001</v>
      </c>
      <c r="B109" s="120"/>
      <c r="C109" s="122" t="str">
        <f t="shared" ca="1" si="25"/>
        <v>COZINHA 35H</v>
      </c>
      <c r="D109" s="121">
        <f t="shared" ca="1" si="26"/>
        <v>12261.99</v>
      </c>
      <c r="E109" s="274">
        <f t="shared" ca="1" si="27"/>
        <v>147143.88</v>
      </c>
      <c r="F109" s="275"/>
    </row>
    <row r="110" spans="1:6" ht="15" customHeight="1" x14ac:dyDescent="0.2">
      <c r="A110" s="119" t="str">
        <f t="shared" si="24"/>
        <v>C.002</v>
      </c>
      <c r="B110" s="120"/>
      <c r="C110" s="122" t="str">
        <f t="shared" ca="1" si="25"/>
        <v>COZINHA INTRA 40H</v>
      </c>
      <c r="D110" s="121">
        <f t="shared" ca="1" si="26"/>
        <v>4659.3900000000003</v>
      </c>
      <c r="E110" s="274">
        <f t="shared" ca="1" si="27"/>
        <v>55912.680000000008</v>
      </c>
      <c r="F110" s="275"/>
    </row>
    <row r="111" spans="1:6" ht="15" customHeight="1" x14ac:dyDescent="0.2">
      <c r="A111" s="119" t="str">
        <f t="shared" si="24"/>
        <v>C.101</v>
      </c>
      <c r="B111" s="120"/>
      <c r="C111" s="122" t="str">
        <f t="shared" ca="1" si="25"/>
        <v>MERENDA 40H</v>
      </c>
      <c r="D111" s="121">
        <f t="shared" ca="1" si="26"/>
        <v>30753.519999999997</v>
      </c>
      <c r="E111" s="274">
        <f t="shared" ca="1" si="27"/>
        <v>369042.24</v>
      </c>
      <c r="F111" s="275"/>
    </row>
    <row r="112" spans="1:6" ht="15" customHeight="1" x14ac:dyDescent="0.2">
      <c r="A112" s="119" t="str">
        <f t="shared" si="24"/>
        <v>C.102</v>
      </c>
      <c r="B112" s="120"/>
      <c r="C112" s="122" t="str">
        <f t="shared" ca="1" si="25"/>
        <v>MERENDA 44H</v>
      </c>
      <c r="D112" s="121">
        <f t="shared" ca="1" si="26"/>
        <v>133505.68000000002</v>
      </c>
      <c r="E112" s="274">
        <f t="shared" ca="1" si="27"/>
        <v>1602068.1600000001</v>
      </c>
      <c r="F112" s="275"/>
    </row>
    <row r="113" spans="1:8" ht="15" customHeight="1" x14ac:dyDescent="0.2">
      <c r="A113" s="119" t="str">
        <f t="shared" si="24"/>
        <v>D.001</v>
      </c>
      <c r="B113" s="120"/>
      <c r="C113" s="122" t="str">
        <f t="shared" ca="1" si="25"/>
        <v>PORTARIA 40H</v>
      </c>
      <c r="D113" s="121">
        <f t="shared" ca="1" si="26"/>
        <v>26336.350000000002</v>
      </c>
      <c r="E113" s="274">
        <f t="shared" ca="1" si="27"/>
        <v>316036.2</v>
      </c>
      <c r="F113" s="275"/>
    </row>
    <row r="114" spans="1:8" ht="15" customHeight="1" x14ac:dyDescent="0.2">
      <c r="A114" s="119" t="str">
        <f t="shared" si="24"/>
        <v>E.001</v>
      </c>
      <c r="B114" s="120"/>
      <c r="C114" s="122" t="str">
        <f t="shared" ca="1" si="25"/>
        <v>VIGIA 40H</v>
      </c>
      <c r="D114" s="121">
        <f t="shared" ca="1" si="26"/>
        <v>14212.59</v>
      </c>
      <c r="E114" s="274">
        <f t="shared" ca="1" si="27"/>
        <v>170551.08000000002</v>
      </c>
      <c r="F114" s="275"/>
    </row>
    <row r="115" spans="1:8" ht="15" customHeight="1" x14ac:dyDescent="0.2">
      <c r="A115" s="119" t="str">
        <f t="shared" si="24"/>
        <v>E.002</v>
      </c>
      <c r="B115" s="120"/>
      <c r="C115" s="122" t="str">
        <f t="shared" ca="1" si="25"/>
        <v>VIGIA DIURNO INTRA 40H</v>
      </c>
      <c r="D115" s="121">
        <f t="shared" ca="1" si="26"/>
        <v>4786.4799999999996</v>
      </c>
      <c r="E115" s="274">
        <f t="shared" ca="1" si="27"/>
        <v>57437.759999999995</v>
      </c>
      <c r="F115" s="275"/>
    </row>
    <row r="116" spans="1:8" ht="15" customHeight="1" x14ac:dyDescent="0.2">
      <c r="A116" s="119" t="str">
        <f t="shared" si="24"/>
        <v>E.003</v>
      </c>
      <c r="B116" s="120"/>
      <c r="C116" s="122" t="str">
        <f t="shared" ca="1" si="25"/>
        <v>VIGIA NOTURNO INTRA 40H</v>
      </c>
      <c r="D116" s="121">
        <f t="shared" ca="1" si="26"/>
        <v>5028.53</v>
      </c>
      <c r="E116" s="274">
        <f t="shared" ca="1" si="27"/>
        <v>60342.36</v>
      </c>
      <c r="F116" s="275"/>
    </row>
    <row r="117" spans="1:8" ht="15" customHeight="1" x14ac:dyDescent="0.2">
      <c r="A117" s="119" t="str">
        <f t="shared" si="24"/>
        <v>E.004</v>
      </c>
      <c r="B117" s="120"/>
      <c r="C117" s="122" t="str">
        <f t="shared" ca="1" si="25"/>
        <v>VIGIA DIURNO INTRA 12X36</v>
      </c>
      <c r="D117" s="121">
        <f t="shared" ca="1" si="26"/>
        <v>36511.51</v>
      </c>
      <c r="E117" s="274">
        <f t="shared" ca="1" si="27"/>
        <v>438138.12</v>
      </c>
      <c r="F117" s="275"/>
    </row>
    <row r="118" spans="1:8" ht="15" customHeight="1" x14ac:dyDescent="0.2">
      <c r="A118" s="119" t="str">
        <f t="shared" si="24"/>
        <v>E.005</v>
      </c>
      <c r="B118" s="120"/>
      <c r="C118" s="122" t="str">
        <f t="shared" ca="1" si="25"/>
        <v>VIGIA NOTURNO INTRA 12X36</v>
      </c>
      <c r="D118" s="121">
        <f t="shared" ca="1" si="26"/>
        <v>55007.819999999992</v>
      </c>
      <c r="E118" s="274">
        <f t="shared" ca="1" si="27"/>
        <v>660093.83999999985</v>
      </c>
      <c r="F118" s="275"/>
    </row>
    <row r="119" spans="1:8" ht="15" customHeight="1" x14ac:dyDescent="0.2">
      <c r="A119" s="119" t="str">
        <f t="shared" si="24"/>
        <v>E.006</v>
      </c>
      <c r="B119" s="120"/>
      <c r="C119" s="122" t="str">
        <f t="shared" ca="1" si="25"/>
        <v>VIGIA DIURNO INTRA 12X60</v>
      </c>
      <c r="D119" s="121">
        <f t="shared" ca="1" si="26"/>
        <v>19397.850000000002</v>
      </c>
      <c r="E119" s="274">
        <f t="shared" ca="1" si="27"/>
        <v>232774.2</v>
      </c>
      <c r="F119" s="275"/>
    </row>
    <row r="120" spans="1:8" ht="15" customHeight="1" x14ac:dyDescent="0.2">
      <c r="A120" s="119" t="str">
        <f t="shared" si="24"/>
        <v>E.007</v>
      </c>
      <c r="B120" s="120"/>
      <c r="C120" s="122" t="str">
        <f t="shared" ca="1" si="25"/>
        <v>VIGIA NOTURNO INTRA 12X60</v>
      </c>
      <c r="D120" s="121">
        <f t="shared" ca="1" si="26"/>
        <v>40581</v>
      </c>
      <c r="E120" s="274">
        <f t="shared" ca="1" si="27"/>
        <v>486972</v>
      </c>
      <c r="F120" s="275"/>
    </row>
    <row r="121" spans="1:8" ht="15" customHeight="1" x14ac:dyDescent="0.2">
      <c r="A121" s="119" t="str">
        <f t="shared" si="24"/>
        <v>F.001</v>
      </c>
      <c r="B121" s="120"/>
      <c r="C121" s="122" t="str">
        <f t="shared" ca="1" si="25"/>
        <v>SUPERVISÃO</v>
      </c>
      <c r="D121" s="121">
        <f t="shared" ca="1" si="26"/>
        <v>6601.18</v>
      </c>
      <c r="E121" s="274">
        <f t="shared" ca="1" si="27"/>
        <v>79214.16</v>
      </c>
      <c r="F121" s="275"/>
    </row>
    <row r="122" spans="1:8" ht="15" customHeight="1" thickBot="1" x14ac:dyDescent="0.25">
      <c r="A122" s="119" t="str">
        <f t="shared" si="24"/>
        <v>F.002</v>
      </c>
      <c r="B122" s="120"/>
      <c r="C122" s="122" t="str">
        <f t="shared" ca="1" si="25"/>
        <v>SUPERVISÃO INTERMUNICIPAL</v>
      </c>
      <c r="D122" s="121">
        <f t="shared" ca="1" si="26"/>
        <v>7085.93</v>
      </c>
      <c r="E122" s="274">
        <f t="shared" ca="1" si="27"/>
        <v>85031.16</v>
      </c>
      <c r="F122" s="275"/>
    </row>
    <row r="123" spans="1:8" s="134" customFormat="1" ht="18" customHeight="1" thickBot="1" x14ac:dyDescent="0.3">
      <c r="A123" s="131" t="s">
        <v>127</v>
      </c>
      <c r="B123" s="132"/>
      <c r="C123" s="132" t="str">
        <f t="shared" ref="C123" si="28">C87</f>
        <v>Valor mensal</v>
      </c>
      <c r="D123" s="139">
        <f ca="1">D87</f>
        <v>766797.12000000011</v>
      </c>
      <c r="E123" s="141"/>
      <c r="F123" s="142"/>
    </row>
    <row r="124" spans="1:8" s="134" customFormat="1" ht="18" customHeight="1" x14ac:dyDescent="0.25">
      <c r="A124" s="135" t="s">
        <v>129</v>
      </c>
      <c r="B124" s="136"/>
      <c r="C124" s="137" t="s">
        <v>302</v>
      </c>
      <c r="D124" s="137"/>
      <c r="E124" s="276">
        <f ca="1">SUM(E93:F123)</f>
        <v>9201565.4400000013</v>
      </c>
      <c r="F124" s="277"/>
      <c r="H124" s="138"/>
    </row>
    <row r="125" spans="1:8" ht="16.5" hidden="1" customHeight="1" x14ac:dyDescent="0.2">
      <c r="A125" s="6"/>
      <c r="B125" s="6"/>
      <c r="C125" s="7"/>
      <c r="D125" s="7"/>
      <c r="E125" s="6"/>
      <c r="F125" s="4"/>
    </row>
    <row r="126" spans="1:8" ht="16.5" hidden="1" customHeight="1" x14ac:dyDescent="0.2">
      <c r="A126" s="6"/>
      <c r="B126" s="6"/>
      <c r="C126" s="16"/>
      <c r="D126" s="16"/>
      <c r="E126" s="16"/>
      <c r="F126" s="17"/>
    </row>
    <row r="127" spans="1:8" ht="16.5" hidden="1" customHeight="1" x14ac:dyDescent="0.2">
      <c r="A127" s="6"/>
      <c r="B127" s="6"/>
      <c r="C127" s="7"/>
      <c r="D127" s="7"/>
      <c r="E127" s="8"/>
      <c r="F127" s="4"/>
    </row>
    <row r="128" spans="1:8" ht="16.5" hidden="1" customHeight="1" x14ac:dyDescent="0.2">
      <c r="A128" s="6"/>
      <c r="B128" s="6"/>
      <c r="C128" s="7"/>
      <c r="D128" s="7"/>
      <c r="E128" s="6"/>
      <c r="F128" s="4"/>
      <c r="G128" s="9"/>
      <c r="H128" s="10"/>
    </row>
    <row r="129" spans="1:6" ht="16.5" hidden="1" customHeight="1" x14ac:dyDescent="0.2">
      <c r="A129" s="5"/>
      <c r="B129" s="5"/>
      <c r="C129" s="292"/>
      <c r="D129" s="292"/>
      <c r="E129" s="292"/>
      <c r="F129" s="4"/>
    </row>
    <row r="130" spans="1:6" ht="15" customHeight="1" x14ac:dyDescent="0.2">
      <c r="C130" s="18"/>
      <c r="D130" s="18"/>
      <c r="E130" s="18"/>
      <c r="F130" s="19"/>
    </row>
  </sheetData>
  <sheetProtection algorithmName="SHA-512" hashValue="w4zMPU5UD0H7Bn62ih+yHgtj+zcEmv87aybZG5kOWW1/PjseQp0xFzvW0zZOdqsFYSuvuksJ9udboP+fenCO0Q==" saltValue="q+EuBNuo5UIypvurs0mpMg==" spinCount="100000" sheet="1" objects="1" scenarios="1"/>
  <mergeCells count="77">
    <mergeCell ref="E80:F80"/>
    <mergeCell ref="E73:F73"/>
    <mergeCell ref="E77:F77"/>
    <mergeCell ref="E78:F78"/>
    <mergeCell ref="E75:F75"/>
    <mergeCell ref="E76:F76"/>
    <mergeCell ref="E79:F79"/>
    <mergeCell ref="E56:F56"/>
    <mergeCell ref="E57:F57"/>
    <mergeCell ref="E59:F59"/>
    <mergeCell ref="E60:F60"/>
    <mergeCell ref="E62:F62"/>
    <mergeCell ref="E58:F58"/>
    <mergeCell ref="E61:F61"/>
    <mergeCell ref="E63:F63"/>
    <mergeCell ref="E64:F64"/>
    <mergeCell ref="E65:F65"/>
    <mergeCell ref="E66:F66"/>
    <mergeCell ref="E74:F74"/>
    <mergeCell ref="E67:F67"/>
    <mergeCell ref="E68:F68"/>
    <mergeCell ref="E69:F69"/>
    <mergeCell ref="E70:F70"/>
    <mergeCell ref="E71:F71"/>
    <mergeCell ref="E72:F72"/>
    <mergeCell ref="C129:E129"/>
    <mergeCell ref="A18:F18"/>
    <mergeCell ref="A11:C11"/>
    <mergeCell ref="E11:F11"/>
    <mergeCell ref="A13:C13"/>
    <mergeCell ref="A16:F16"/>
    <mergeCell ref="E82:F82"/>
    <mergeCell ref="E116:F116"/>
    <mergeCell ref="E92:F92"/>
    <mergeCell ref="E93:F93"/>
    <mergeCell ref="E95:F95"/>
    <mergeCell ref="E114:F114"/>
    <mergeCell ref="E117:F117"/>
    <mergeCell ref="E118:F118"/>
    <mergeCell ref="E119:F119"/>
    <mergeCell ref="E120:F120"/>
    <mergeCell ref="E124:F124"/>
    <mergeCell ref="A1:F1"/>
    <mergeCell ref="A3:F3"/>
    <mergeCell ref="C7:F7"/>
    <mergeCell ref="A9:C9"/>
    <mergeCell ref="E9:F9"/>
    <mergeCell ref="C5:F5"/>
    <mergeCell ref="E121:F121"/>
    <mergeCell ref="E122:F122"/>
    <mergeCell ref="E86:F86"/>
    <mergeCell ref="E85:F85"/>
    <mergeCell ref="E115:F115"/>
    <mergeCell ref="E103:F103"/>
    <mergeCell ref="E96:F96"/>
    <mergeCell ref="E52:F52"/>
    <mergeCell ref="E109:F109"/>
    <mergeCell ref="E113:F113"/>
    <mergeCell ref="E104:F104"/>
    <mergeCell ref="E105:F105"/>
    <mergeCell ref="E106:F106"/>
    <mergeCell ref="E107:F107"/>
    <mergeCell ref="E108:F108"/>
    <mergeCell ref="E110:F110"/>
    <mergeCell ref="E111:F111"/>
    <mergeCell ref="E112:F112"/>
    <mergeCell ref="E100:F100"/>
    <mergeCell ref="E101:F101"/>
    <mergeCell ref="E102:F102"/>
    <mergeCell ref="E81:F81"/>
    <mergeCell ref="E83:F83"/>
    <mergeCell ref="E98:F98"/>
    <mergeCell ref="E94:F94"/>
    <mergeCell ref="E84:F84"/>
    <mergeCell ref="E88:F88"/>
    <mergeCell ref="E99:F99"/>
    <mergeCell ref="E97:F97"/>
  </mergeCells>
  <phoneticPr fontId="44" type="noConversion"/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57467-B5D9-4967-9E07-F57941F107EB}">
  <sheetPr codeName="Planilha1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A.204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221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13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1641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1923.4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160.28333333333333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213.71111111111111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373.99444444444441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459.47888888888895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57.434861111111118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22.973944444444445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34.46091666666667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22.973944444444445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13.784366666666667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4.594788888888889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183.79155555555556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799.49326666666661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101.61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794.61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373.99444444444441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799.49326666666661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794.61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1968.097711111111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94.967875000000006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6.9562966666666668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2.7825186666666668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20.569694444444444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7.158253666666667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67.217716320533341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199.65235476497776</v>
      </c>
    </row>
    <row r="78" spans="1:6" ht="7.5" customHeight="1" x14ac:dyDescent="0.2">
      <c r="D78" s="30">
        <f ca="1">(((D26+D33)*3.95)*(14.16/1000))/12</f>
        <v>9.7120480166666692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1923.4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1968.097711111111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101.61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199.65235476497776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59.381666666666661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4150.531732542755</v>
      </c>
      <c r="D88" s="252">
        <f ca="1">SUM(D82:D87)</f>
        <v>114.73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4035.801732542755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194.05114226307467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47.865948424891748</v>
      </c>
    </row>
    <row r="97" spans="1:6" x14ac:dyDescent="0.2">
      <c r="A97" s="53" t="s">
        <v>104</v>
      </c>
      <c r="B97" s="76" t="s">
        <v>53</v>
      </c>
      <c r="C97" s="81">
        <f ca="1">((D13*5%)*1.5%)*5</f>
        <v>4.8750000000000002E-2</v>
      </c>
      <c r="D97" s="69">
        <f t="shared" ca="1" si="0"/>
        <v>0.78833276544374087</v>
      </c>
    </row>
    <row r="98" spans="1:6" x14ac:dyDescent="0.2">
      <c r="A98" s="53" t="s">
        <v>105</v>
      </c>
      <c r="B98" s="76" t="s">
        <v>54</v>
      </c>
      <c r="C98" s="80">
        <f ca="1">(D13*0.78%)*15</f>
        <v>1.5210000000000001</v>
      </c>
      <c r="D98" s="69">
        <f t="shared" ca="1" si="0"/>
        <v>24.595982281844716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5.9299031787151169</v>
      </c>
      <c r="D99" s="69">
        <f t="shared" ca="1" si="0"/>
        <v>95.892040444925485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169.14230391710569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169.14230391710569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169.14230391710569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59.381666666666661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64.795110546897916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131.53407441020278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750.47283854450984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487.14903554643621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263.32380299807363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946.80202350161051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1923.4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1968.097711111111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199.65235476497776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169.14230391710569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59.381666666666661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4319.6740364598609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946.80202350161051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5266.48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5266.48</v>
      </c>
    </row>
    <row r="174" spans="1:4" ht="7.5" customHeight="1" x14ac:dyDescent="0.2"/>
    <row r="175" spans="1:4" ht="110.25" customHeight="1" x14ac:dyDescent="0.2">
      <c r="A175" s="318" t="s">
        <v>325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20:C20"/>
    <mergeCell ref="B21:C21"/>
    <mergeCell ref="C1:D1"/>
    <mergeCell ref="C2:D3"/>
    <mergeCell ref="A1:B1"/>
    <mergeCell ref="A2:B2"/>
    <mergeCell ref="B19:C19"/>
    <mergeCell ref="B7:D7"/>
    <mergeCell ref="A9:B9"/>
    <mergeCell ref="C9:D9"/>
    <mergeCell ref="A11:B11"/>
    <mergeCell ref="C11:D11"/>
    <mergeCell ref="A16:D16"/>
    <mergeCell ref="B18:C18"/>
    <mergeCell ref="A3:B3"/>
    <mergeCell ref="A121:D121"/>
    <mergeCell ref="B22:C22"/>
    <mergeCell ref="B23:C23"/>
    <mergeCell ref="B24:C24"/>
    <mergeCell ref="B25:C25"/>
    <mergeCell ref="B26:C26"/>
    <mergeCell ref="A119:D119"/>
    <mergeCell ref="B111:C111"/>
    <mergeCell ref="B112:C112"/>
    <mergeCell ref="B113:C113"/>
    <mergeCell ref="A117:D117"/>
    <mergeCell ref="B106:C106"/>
    <mergeCell ref="A28:D28"/>
    <mergeCell ref="B32:C32"/>
    <mergeCell ref="B33:C33"/>
    <mergeCell ref="B34:C34"/>
    <mergeCell ref="B57:C57"/>
    <mergeCell ref="B35:C35"/>
    <mergeCell ref="B58:C58"/>
    <mergeCell ref="B66:C66"/>
    <mergeCell ref="B62:C62"/>
    <mergeCell ref="B63:C63"/>
    <mergeCell ref="B64:C64"/>
    <mergeCell ref="B65:C65"/>
    <mergeCell ref="A68:D68"/>
    <mergeCell ref="A79:D79"/>
    <mergeCell ref="A37:D37"/>
    <mergeCell ref="A161:D161"/>
    <mergeCell ref="A129:C129"/>
    <mergeCell ref="A132:D132"/>
    <mergeCell ref="A140:C140"/>
    <mergeCell ref="B142:C142"/>
    <mergeCell ref="B143:C143"/>
    <mergeCell ref="B145:C145"/>
    <mergeCell ref="B144:C144"/>
    <mergeCell ref="B52:C52"/>
    <mergeCell ref="B53:C53"/>
    <mergeCell ref="B54:C54"/>
    <mergeCell ref="B55:C55"/>
    <mergeCell ref="B56:C56"/>
    <mergeCell ref="A173:C173"/>
    <mergeCell ref="B77:C77"/>
    <mergeCell ref="B101:C101"/>
    <mergeCell ref="B107:C107"/>
    <mergeCell ref="B158:C158"/>
    <mergeCell ref="B171:C171"/>
    <mergeCell ref="B170:C170"/>
    <mergeCell ref="B163:C163"/>
    <mergeCell ref="B164:C164"/>
    <mergeCell ref="B165:C165"/>
    <mergeCell ref="B166:C166"/>
    <mergeCell ref="B167:C167"/>
    <mergeCell ref="B168:C168"/>
    <mergeCell ref="B146:C146"/>
    <mergeCell ref="A149:D149"/>
    <mergeCell ref="B105:C105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55777431-DBC3-4D9B-B0FC-B69AC079ECA5}">
          <x14:formula1>
            <xm:f>'Anexo - Planilha de Cotação'!$B$5:$B$54</xm:f>
          </x14:formula1>
          <xm:sqref>B123:B128 B134:B139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19B4F-D58B-496F-A1AF-A40E85AB16A2}">
  <sheetPr codeName="Planilha13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A.205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274</v>
      </c>
      <c r="C5" s="41" t="s">
        <v>244</v>
      </c>
      <c r="D5" s="43">
        <f ca="1">INDEX('Anexo - Funções e benefícios'!B7:O35,MATCH(C2,'Anexo - Funções e benefícios'!A7:A35,0),2)</f>
        <v>42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2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1566.409090909091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1848.8090909090911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154.06742424242427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205.42323232323236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359.49065656565665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441.65994949494956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55.207493686868695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22.082997474747476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33.124496212121215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22.082997474747476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13.249798484848485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4.4165994949494953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176.66397979797981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768.48831212121229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147.88999999999999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840.89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359.49065656565665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768.48831212121229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840.89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1968.8689686868688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91.284948863636373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6.6865262121212128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2.6746104848484853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19.771986111111115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6.8806511666666683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64.610962360169708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191.90968519855357</v>
      </c>
    </row>
    <row r="78" spans="1:6" ht="7.5" customHeight="1" x14ac:dyDescent="0.2">
      <c r="D78" s="30">
        <f ca="1">(((D26+D33)*3.95)*(14.16/1000))/12</f>
        <v>9.3354074371212139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1848.8090909090911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1968.8689686868688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147.88999999999999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191.90968519855357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64.617000000000004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4074.2047447945138</v>
      </c>
      <c r="D88" s="252">
        <f ca="1">SUM(D82:D87)</f>
        <v>161.01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3913.194744794514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155.63842734978181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38.39081207961285</v>
      </c>
    </row>
    <row r="97" spans="1:6" x14ac:dyDescent="0.2">
      <c r="A97" s="53" t="s">
        <v>104</v>
      </c>
      <c r="B97" s="76" t="s">
        <v>53</v>
      </c>
      <c r="C97" s="81">
        <f ca="1">((D13*5%)*1.5%)*5</f>
        <v>7.4999999999999997E-3</v>
      </c>
      <c r="D97" s="69">
        <f t="shared" ca="1" si="0"/>
        <v>9.7274017093613621E-2</v>
      </c>
    </row>
    <row r="98" spans="1:6" x14ac:dyDescent="0.2">
      <c r="A98" s="53" t="s">
        <v>105</v>
      </c>
      <c r="B98" s="76" t="s">
        <v>54</v>
      </c>
      <c r="C98" s="80">
        <f ca="1">(D13*0.78%)*15</f>
        <v>0.23400000000000001</v>
      </c>
      <c r="D98" s="69">
        <f t="shared" ca="1" si="0"/>
        <v>3.0349493333207458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5.7350725883660143</v>
      </c>
      <c r="D99" s="69">
        <f t="shared" ca="1" si="0"/>
        <v>74.383139865844086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115.90617529587129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f ca="1">D19/D5/5*(365/7/12)*0</f>
        <v>0</v>
      </c>
    </row>
    <row r="107" spans="1:6" ht="18" customHeight="1" x14ac:dyDescent="0.2">
      <c r="A107" s="59"/>
      <c r="B107" s="306" t="s">
        <v>2</v>
      </c>
      <c r="C107" s="306"/>
      <c r="D107" s="61">
        <f ca="1"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115.90617529587129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115.90617529587129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141</v>
      </c>
      <c r="C123" s="89">
        <f>IFERROR(VLOOKUP(B123,'Anexo - Planilha de Cotação'!B:C,2,0),"")</f>
        <v>100.11600000000001</v>
      </c>
      <c r="D123" s="90">
        <f>IFERROR(C123*A123,"")</f>
        <v>400.46400000000006</v>
      </c>
    </row>
    <row r="124" spans="1:5" ht="60" customHeight="1" x14ac:dyDescent="0.2">
      <c r="A124" s="91">
        <v>1</v>
      </c>
      <c r="B124" s="92" t="s">
        <v>130</v>
      </c>
      <c r="C124" s="93">
        <f>IFERROR(VLOOKUP(B124,'Anexo - Planilha de Cotação'!B:C,2,0),"")</f>
        <v>71.5</v>
      </c>
      <c r="D124" s="94">
        <f t="shared" ref="D124:D128" si="1">IFERROR(C124*A124,"")</f>
        <v>71.5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489.96400000000006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40.830333333333336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64.617000000000004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62.85166380135577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127.58887751675222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727.963362391499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472.53762120149935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255.42574118999966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918.40390370960699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1848.8090909090911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1968.8689686868688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191.90968519855357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115.90617529587129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64.617000000000004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4190.1109200903848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918.40390370960699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5108.51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5108.51</v>
      </c>
    </row>
    <row r="174" spans="1:4" ht="7.5" customHeight="1" x14ac:dyDescent="0.2"/>
    <row r="175" spans="1:4" ht="110.25" customHeight="1" x14ac:dyDescent="0.2">
      <c r="A175" s="318" t="s">
        <v>326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A6890BEF-FC7F-45CD-A877-874B43C32BD7}">
          <x14:formula1>
            <xm:f>'Anexo - Planilha de Cotação'!$B$5:$B$54</xm:f>
          </x14:formula1>
          <xm:sqref>B126:B128 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7B28EC0C-3D69-4E1A-BBC6-503D696445D1}">
          <x14:formula1>
            <xm:f>'Anexo - Planilha de Cotação'!$B$5:$B$54</xm:f>
          </x14:formula1>
          <xm:sqref>B123:B125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15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A.206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279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2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1641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f ca="1">D19*7/12*0.2</f>
        <v>191.45000000000002</v>
      </c>
    </row>
    <row r="23" spans="1:4" x14ac:dyDescent="0.2">
      <c r="A23" s="53" t="s">
        <v>86</v>
      </c>
      <c r="B23" s="313" t="s">
        <v>21</v>
      </c>
      <c r="C23" s="313"/>
      <c r="D23" s="55">
        <f ca="1">D19/220*(7/12*220)*0.125*1.2</f>
        <v>143.58750000000001</v>
      </c>
    </row>
    <row r="24" spans="1:4" x14ac:dyDescent="0.2">
      <c r="A24" s="53" t="s">
        <v>87</v>
      </c>
      <c r="B24" s="313" t="s">
        <v>151</v>
      </c>
      <c r="C24" s="313"/>
      <c r="D24" s="55">
        <f ca="1">(SUM(D22:D23)*4.81)/20.8</f>
        <v>77.477421875000005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2335.9149218749999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160.28333333333333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213.71111111111111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373.99444444444441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541.98187326388893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67.747734157986116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27.099093663194445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40.648640494791664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27.099093663194445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16.259456197916666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5.4198187326388894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216.79274930555556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943.0484594791667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47.84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740.84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373.99444444444441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943.0484594791667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740.84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2057.8829039236111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112.32787796223958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8.3450969036458318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3.3380387614583329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24.981312358940972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8.6934967009114583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80.528849023256669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238.21467171045285</v>
      </c>
    </row>
    <row r="78" spans="1:6" ht="7.5" customHeight="1" x14ac:dyDescent="0.2">
      <c r="D78" s="30">
        <f ca="1">(((D26+D33)*3.95)*(14.16/1000))/12</f>
        <v>11.634780067526043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2335.9149218749999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2057.8829039236111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47.84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238.21467171045285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57.366999999999997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4689.3794975090632</v>
      </c>
      <c r="D88" s="252">
        <f ca="1">SUM(D82:D87)</f>
        <v>60.96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4628.4194975090631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304.33443271292469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75.069160069188086</v>
      </c>
    </row>
    <row r="97" spans="1:9" x14ac:dyDescent="0.2">
      <c r="A97" s="53" t="s">
        <v>104</v>
      </c>
      <c r="B97" s="76" t="s">
        <v>53</v>
      </c>
      <c r="C97" s="81">
        <f ca="1">((D13*5%)*1.5%)*5</f>
        <v>7.4999999999999997E-3</v>
      </c>
      <c r="D97" s="69">
        <f t="shared" ca="1" si="0"/>
        <v>0.19020902044557794</v>
      </c>
    </row>
    <row r="98" spans="1:9" x14ac:dyDescent="0.2">
      <c r="A98" s="53" t="s">
        <v>105</v>
      </c>
      <c r="B98" s="76" t="s">
        <v>54</v>
      </c>
      <c r="C98" s="80">
        <f ca="1">(D13*0.78%)*15</f>
        <v>0.23400000000000001</v>
      </c>
      <c r="D98" s="69">
        <f t="shared" ca="1" si="0"/>
        <v>5.9345214379020321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6.7693625303637042</v>
      </c>
      <c r="D99" s="69">
        <f t="shared" ca="1" si="0"/>
        <v>171.67917545886385</v>
      </c>
      <c r="I99" s="20">
        <f ca="1">((((D26+D35)*C48)*3.95)/12)*1.42%</f>
        <v>4.4079656743488718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4.4079656743488718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252.87306598639955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benefícios'!A7:A35,0),15)*0</f>
        <v>0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0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252.87306598639955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252.87306598639955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141</v>
      </c>
      <c r="C123" s="89">
        <f>IFERROR(VLOOKUP(B123,'Anexo - Planilha de Cotação'!B:C,2,0),"")</f>
        <v>100.11600000000001</v>
      </c>
      <c r="D123" s="90">
        <f>IFERROR(C123*A123,"")</f>
        <v>400.46400000000006</v>
      </c>
    </row>
    <row r="124" spans="1:5" ht="60" customHeight="1" x14ac:dyDescent="0.2">
      <c r="A124" s="91">
        <v>1</v>
      </c>
      <c r="B124" s="92" t="s">
        <v>130</v>
      </c>
      <c r="C124" s="93">
        <f>IFERROR(VLOOKUP(B124,'Anexo - Planilha de Cotação'!B:C,2,0),"")</f>
        <v>71.5</v>
      </c>
      <c r="D124" s="94">
        <f t="shared" ref="D124:D128" si="1">IFERROR(C124*A124,"")</f>
        <v>71.5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489.96400000000006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40.830333333333336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57.366999999999997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74.133788452431943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150.49159055843683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858.63569306956538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557.36001129077044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301.27568177879488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1083.2610720804341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2335.9149218749999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2057.8829039236111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238.21467171045285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252.87306598639955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57.366999999999997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4942.2525634954627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1083.2610720804341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6025.51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6025.51</v>
      </c>
    </row>
    <row r="174" spans="1:4" ht="7.5" customHeight="1" x14ac:dyDescent="0.2"/>
    <row r="175" spans="1:4" ht="110.25" customHeight="1" x14ac:dyDescent="0.2">
      <c r="A175" s="318" t="s">
        <v>327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64:C164"/>
    <mergeCell ref="A140:C140"/>
    <mergeCell ref="B142:C142"/>
    <mergeCell ref="B143:C143"/>
    <mergeCell ref="B144:C144"/>
    <mergeCell ref="B145:C145"/>
    <mergeCell ref="B146:C146"/>
    <mergeCell ref="B171:C171"/>
    <mergeCell ref="B165:C165"/>
    <mergeCell ref="B166:C166"/>
    <mergeCell ref="B167:C167"/>
    <mergeCell ref="B168:C168"/>
    <mergeCell ref="B170:C170"/>
    <mergeCell ref="B163:C163"/>
    <mergeCell ref="B158:C158"/>
    <mergeCell ref="A149:D149"/>
    <mergeCell ref="A161:D161"/>
    <mergeCell ref="A121:D121"/>
    <mergeCell ref="B101:C101"/>
    <mergeCell ref="B107:C107"/>
    <mergeCell ref="A119:D119"/>
    <mergeCell ref="B111:C111"/>
    <mergeCell ref="A129:C129"/>
    <mergeCell ref="A132:D132"/>
    <mergeCell ref="B105:C105"/>
    <mergeCell ref="B106:C106"/>
    <mergeCell ref="B112:C112"/>
    <mergeCell ref="B113:C113"/>
    <mergeCell ref="A117:D11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A173:C173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D00-000000000000}">
          <x14:formula1>
            <xm:f>'Anexo - Planilha de Cotação'!$B$5:$B$54</xm:f>
          </x14:formula1>
          <xm:sqref>B134:B139 B126:B128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6E709C02-3B14-453B-AD96-330CAF0CFECD}">
          <x14:formula1>
            <xm:f>'Anexo - Planilha de Cotação'!$B$5:$B$54</xm:f>
          </x14:formula1>
          <xm:sqref>B123:B125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A.301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280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5143-30 - LIMPADOR DE PISCINA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1305.3409090909092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1305.3409090909092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108.77840909090911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145.03787878787881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253.81628787878793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311.83143939393949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38.978929924242436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15.591571969696973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23.387357954545458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15.591571969696973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9.3549431818181841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3.1183143939393947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124.73257575757579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542.58670454545472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121.75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814.75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253.81628787878793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542.58670454545472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814.75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1611.1529924242427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64.451207386363649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4.7209829545454554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1.8883931818181823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13.959895833333338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4.858043750000002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45.618194306363641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135.49671741242429</v>
      </c>
    </row>
    <row r="78" spans="1:6" ht="7.5" customHeight="1" x14ac:dyDescent="0.2">
      <c r="D78" s="30">
        <f ca="1">(((D26+D33)*3.95)*(14.16/1000))/12</f>
        <v>6.5912101420454547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1305.3409090909092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1611.1529924242427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121.75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135.49671741242429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18.596666666666668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5.5</v>
      </c>
    </row>
    <row r="88" spans="1:6" ht="18" customHeight="1" thickBot="1" x14ac:dyDescent="0.25">
      <c r="A88" s="249"/>
      <c r="B88" s="250" t="s">
        <v>338</v>
      </c>
      <c r="C88" s="251">
        <f ca="1">SUM(C82:C87)</f>
        <v>3070.5872855942434</v>
      </c>
      <c r="D88" s="252">
        <f ca="1">SUM(D82:D87)</f>
        <v>127.25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2943.3372855942434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141.52280022319201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ca="1">(C96*$D$90)/12</f>
        <v>34.908957388387357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ca="1">(C97*$D$90)/12</f>
        <v>4.4225875069747504E-2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ca="1">(C98*$D$90)/12</f>
        <v>1.3798473021761222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3.9232474461093103</v>
      </c>
      <c r="D99" s="69">
        <f ca="1">(C99*$D$90)/12</f>
        <v>46.269080378489683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ref="D100" ca="1" si="0">(C100*$D$90)/12</f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82.602110944122913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82.602110944122913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82.602110944122913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91">
        <v>4</v>
      </c>
      <c r="B123" s="92" t="s">
        <v>131</v>
      </c>
      <c r="C123" s="89">
        <f>IFERROR(VLOOKUP(B123,'Anexo - Planilha de Cotação'!B:C,2,0),"")</f>
        <v>24.54</v>
      </c>
      <c r="D123" s="90">
        <f>IFERROR(C123*A123,"")</f>
        <v>98.16</v>
      </c>
    </row>
    <row r="124" spans="1:5" ht="60" customHeight="1" x14ac:dyDescent="0.2">
      <c r="A124" s="91">
        <v>1</v>
      </c>
      <c r="B124" s="92" t="s">
        <v>132</v>
      </c>
      <c r="C124" s="93">
        <f>IFERROR(VLOOKUP(B124,'Anexo - Planilha de Cotação'!B:C,2,0),"")</f>
        <v>18</v>
      </c>
      <c r="D124" s="94">
        <f t="shared" ref="D124:D128" si="1">IFERROR(C124*A124,"")</f>
        <v>18</v>
      </c>
    </row>
    <row r="125" spans="1:5" ht="60" customHeight="1" x14ac:dyDescent="0.2">
      <c r="A125" s="91"/>
      <c r="B125" s="92"/>
      <c r="C125" s="93" t="str">
        <f>IFERROR(VLOOKUP(B125,'Anexo - Planilha de Cotação'!B:C,2,0),"")</f>
        <v/>
      </c>
      <c r="D125" s="94" t="str">
        <f t="shared" si="1"/>
        <v/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116.16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264</v>
      </c>
      <c r="B134" s="88" t="s">
        <v>341</v>
      </c>
      <c r="C134" s="89">
        <f>IFERROR(VLOOKUP(B134,'Anexo - Planilha de Cotação'!B:C,2,0),"")</f>
        <v>0.25</v>
      </c>
      <c r="D134" s="90">
        <f>IFERROR(C134*A134,"")</f>
        <v>66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66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9.68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5.5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18.596666666666668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47.297840948075496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96.014617124593258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547.81517700533254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355.59932542451406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192.21585158081842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691.12763507800128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1305.3409090909092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1611.1529924242427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135.49671741242429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82.602110944122913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18.596666666666668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3153.1893965383665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691.12763507800128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3844.32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3844.32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B101:C101"/>
    <mergeCell ref="B107:C10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A132:D132"/>
    <mergeCell ref="B105:C105"/>
    <mergeCell ref="B106:C106"/>
    <mergeCell ref="B111:C111"/>
    <mergeCell ref="B112:C112"/>
    <mergeCell ref="B113:C113"/>
    <mergeCell ref="A117:D117"/>
    <mergeCell ref="A121:D121"/>
    <mergeCell ref="A129:C129"/>
    <mergeCell ref="A119:D119"/>
    <mergeCell ref="B164:C164"/>
    <mergeCell ref="A140:C140"/>
    <mergeCell ref="B142:C142"/>
    <mergeCell ref="B143:C143"/>
    <mergeCell ref="B144:C144"/>
    <mergeCell ref="B145:C145"/>
    <mergeCell ref="B146:C146"/>
    <mergeCell ref="A149:D149"/>
    <mergeCell ref="A161:D161"/>
    <mergeCell ref="B163:C163"/>
    <mergeCell ref="B158:C158"/>
    <mergeCell ref="A173:C173"/>
    <mergeCell ref="B165:C165"/>
    <mergeCell ref="B166:C166"/>
    <mergeCell ref="B167:C167"/>
    <mergeCell ref="B168:C168"/>
    <mergeCell ref="B170:C170"/>
    <mergeCell ref="B171:C17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0000000-0002-0000-0800-000000000000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800-000001000000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A.401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225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5142-25 - VARREDOR / CAPINADOR</v>
      </c>
      <c r="C13" s="41" t="s">
        <v>75</v>
      </c>
      <c r="D13" s="47">
        <f ca="1">INDEX('Anexo - Quantitativo de Postos'!N6:N34,MATCH(C2,'Anexo - Quantitativo de Postos'!A6:A34,0))</f>
        <v>5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1352.2727272727273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1352.2727272727273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112.68939393939394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150.25252525252526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262.94191919191917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323.04292929292933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40.380366161616166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16.152146464646464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24.228219696969695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16.152146464646464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9.6912878787878789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3.2304292929292928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129.21717171717171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562.094696969697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118.94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811.94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262.94191919191917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562.094696969697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811.94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1636.9766161616162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66.768465909090907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4.8907196969696978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1.9562878787878792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14.461805555555557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5.0327083333333347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47.258336575757589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140.36832394949496</v>
      </c>
    </row>
    <row r="78" spans="1:6" ht="7.5" customHeight="1" x14ac:dyDescent="0.2">
      <c r="D78" s="30">
        <f ca="1">(((D26+D33)*3.95)*(14.16/1000))/12</f>
        <v>6.8281884469696976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1352.2727272727273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1636.9766161616162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118.94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140.36832394949496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35.314166666666665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3164.9318340505047</v>
      </c>
      <c r="D88" s="252">
        <f ca="1">SUM(D82:D87)</f>
        <v>118.94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3045.9918340505046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146.45868005737972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36.126474414153662</v>
      </c>
    </row>
    <row r="97" spans="1:6" x14ac:dyDescent="0.2">
      <c r="A97" s="53" t="s">
        <v>104</v>
      </c>
      <c r="B97" s="76" t="s">
        <v>53</v>
      </c>
      <c r="C97" s="81">
        <f ca="1">((D13*5%)*1.5%)*5</f>
        <v>1.8749999999999999E-2</v>
      </c>
      <c r="D97" s="69">
        <f t="shared" ca="1" si="0"/>
        <v>0.22884168758965581</v>
      </c>
    </row>
    <row r="98" spans="1:6" x14ac:dyDescent="0.2">
      <c r="A98" s="53" t="s">
        <v>105</v>
      </c>
      <c r="B98" s="76" t="s">
        <v>54</v>
      </c>
      <c r="C98" s="80">
        <f ca="1">(D13*0.78%)*15</f>
        <v>0.58499999999999996</v>
      </c>
      <c r="D98" s="69">
        <f t="shared" ca="1" si="0"/>
        <v>7.1398606527972612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4.1391064915397067</v>
      </c>
      <c r="D99" s="69">
        <f t="shared" ca="1" si="0"/>
        <v>50.517339447319785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94.012516201860365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94.012516201860365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94.012516201860365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295.77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24.647499999999997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35.314166666666665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48.884165253785476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99.234855465184509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566.18837360165048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367.52578637300115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198.66258722864927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714.30739432062046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1352.2727272727273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1636.9766161616162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140.36832394949496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94.012516201860365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35.314166666666665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3258.944350252365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714.30739432062046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3973.25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3973.25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B101:C101"/>
    <mergeCell ref="B107:C10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A132:D132"/>
    <mergeCell ref="B105:C105"/>
    <mergeCell ref="B106:C106"/>
    <mergeCell ref="B111:C111"/>
    <mergeCell ref="B112:C112"/>
    <mergeCell ref="B113:C113"/>
    <mergeCell ref="A117:D117"/>
    <mergeCell ref="A121:D121"/>
    <mergeCell ref="A129:C129"/>
    <mergeCell ref="A119:D119"/>
    <mergeCell ref="B164:C164"/>
    <mergeCell ref="A140:C140"/>
    <mergeCell ref="B142:C142"/>
    <mergeCell ref="B143:C143"/>
    <mergeCell ref="B144:C144"/>
    <mergeCell ref="B145:C145"/>
    <mergeCell ref="B146:C146"/>
    <mergeCell ref="A149:D149"/>
    <mergeCell ref="A161:D161"/>
    <mergeCell ref="B163:C163"/>
    <mergeCell ref="B158:C158"/>
    <mergeCell ref="A173:C173"/>
    <mergeCell ref="B165:C165"/>
    <mergeCell ref="B166:C166"/>
    <mergeCell ref="B167:C167"/>
    <mergeCell ref="B168:C168"/>
    <mergeCell ref="B170:C170"/>
    <mergeCell ref="B171:C17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0000000-0002-0000-0700-000000000000}">
          <x14:formula1>
            <xm:f>'Anexo - Planilha de Cotação'!$B$5:$B$54</xm:f>
          </x14:formula1>
          <xm:sqref>B126:B128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700-000001000000}">
          <x14:formula1>
            <xm:f>'Anexo - Planilha de Cotação'!$B$5:$B$54</xm:f>
          </x14:formula1>
          <xm:sqref>B134:B139 B123:B125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1E8F1-A616-4DCB-989A-11D7E219D70B}">
  <sheetPr codeName="Planilha2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A.402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224</v>
      </c>
      <c r="C5" s="41" t="s">
        <v>244</v>
      </c>
      <c r="D5" s="43">
        <f ca="1">INDEX('Anexo - Funções e benefícios'!B7:O35,MATCH(C2,'Anexo - Funções e benefícios'!A7:A35,0),2)</f>
        <v>42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5142-25 - VARREDOR / CAPINADOR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1622.7272727272725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1622.7272727272725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135.22727272727272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180.30303030303028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315.530303030303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387.65151515151513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48.456439393939391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19.382575757575754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29.073863636363633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19.382575757575754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11.629545454545454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3.876515151515151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155.06060606060603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674.51363636363624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102.71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795.71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315.530303030303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674.51363636363624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795.71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1785.7539393939392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80.122159090909079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5.8688636363636366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2.3475454545454548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17.354166666666668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6.0392500000000009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56.710003890909093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168.44198873939393</v>
      </c>
    </row>
    <row r="78" spans="1:6" ht="7.5" customHeight="1" x14ac:dyDescent="0.2">
      <c r="D78" s="30">
        <f ca="1">(((D26+D33)*3.95)*(14.16/1000))/12</f>
        <v>8.1938261363636364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1622.7272727272725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1785.7539393939392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102.71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168.44198873939393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35.314166666666665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3612.237367527272</v>
      </c>
      <c r="D88" s="252">
        <f ca="1">SUM(D82:D87)</f>
        <v>102.71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3509.527367527272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168.74659351590776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41.624159733923911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5.2733310473721172E-2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1.6452792867801007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4.9340079236809817</v>
      </c>
      <c r="D99" s="69">
        <f t="shared" ca="1" si="0"/>
        <v>69.383085791805215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112.70525812298294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112.70525812298294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112.70525812298294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295.77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24.647499999999997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35.314166666666665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55.874139384753818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113.42450295105026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647.14796581692531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420.07850412677607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227.06946169014924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816.44660815272937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1622.7272727272725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1785.7539393939392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168.44198873939393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112.70525812298294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35.314166666666665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3724.9426256502547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816.44660815272937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4541.3900000000003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4541.3900000000003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20:C20"/>
    <mergeCell ref="B21:C21"/>
    <mergeCell ref="C1:D1"/>
    <mergeCell ref="C2:D3"/>
    <mergeCell ref="A1:B1"/>
    <mergeCell ref="A2:B2"/>
    <mergeCell ref="B19:C19"/>
    <mergeCell ref="B7:D7"/>
    <mergeCell ref="A9:B9"/>
    <mergeCell ref="C9:D9"/>
    <mergeCell ref="A11:B11"/>
    <mergeCell ref="C11:D11"/>
    <mergeCell ref="A16:D16"/>
    <mergeCell ref="B18:C18"/>
    <mergeCell ref="A3:B3"/>
    <mergeCell ref="A121:D121"/>
    <mergeCell ref="B22:C22"/>
    <mergeCell ref="B23:C23"/>
    <mergeCell ref="B24:C24"/>
    <mergeCell ref="B25:C25"/>
    <mergeCell ref="B26:C26"/>
    <mergeCell ref="A119:D119"/>
    <mergeCell ref="B111:C111"/>
    <mergeCell ref="B112:C112"/>
    <mergeCell ref="B113:C113"/>
    <mergeCell ref="A117:D117"/>
    <mergeCell ref="B106:C106"/>
    <mergeCell ref="A28:D28"/>
    <mergeCell ref="B32:C32"/>
    <mergeCell ref="B33:C33"/>
    <mergeCell ref="B34:C34"/>
    <mergeCell ref="B57:C57"/>
    <mergeCell ref="B35:C35"/>
    <mergeCell ref="B58:C58"/>
    <mergeCell ref="B66:C66"/>
    <mergeCell ref="B62:C62"/>
    <mergeCell ref="B63:C63"/>
    <mergeCell ref="B64:C64"/>
    <mergeCell ref="B65:C65"/>
    <mergeCell ref="A68:D68"/>
    <mergeCell ref="A79:D79"/>
    <mergeCell ref="A37:D37"/>
    <mergeCell ref="A161:D161"/>
    <mergeCell ref="A129:C129"/>
    <mergeCell ref="A132:D132"/>
    <mergeCell ref="A140:C140"/>
    <mergeCell ref="B142:C142"/>
    <mergeCell ref="B143:C143"/>
    <mergeCell ref="B145:C145"/>
    <mergeCell ref="B144:C144"/>
    <mergeCell ref="B52:C52"/>
    <mergeCell ref="B53:C53"/>
    <mergeCell ref="B54:C54"/>
    <mergeCell ref="B55:C55"/>
    <mergeCell ref="B56:C56"/>
    <mergeCell ref="A173:C173"/>
    <mergeCell ref="B77:C77"/>
    <mergeCell ref="B101:C101"/>
    <mergeCell ref="B107:C107"/>
    <mergeCell ref="B158:C158"/>
    <mergeCell ref="B171:C171"/>
    <mergeCell ref="B170:C170"/>
    <mergeCell ref="B163:C163"/>
    <mergeCell ref="B164:C164"/>
    <mergeCell ref="B165:C165"/>
    <mergeCell ref="B166:C166"/>
    <mergeCell ref="B167:C167"/>
    <mergeCell ref="B168:C168"/>
    <mergeCell ref="B146:C146"/>
    <mergeCell ref="A149:D149"/>
    <mergeCell ref="B105:C105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49DB66B8-6DC4-455B-BB38-B7780D63EF5C}">
          <x14:formula1>
            <xm:f>'Anexo - Planilha de Cotação'!$B$5:$B$54</xm:f>
          </x14:formula1>
          <xm:sqref>B134:B139 B123:B125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5DC6CC52-2719-42FE-8721-83853DE411F5}">
          <x14:formula1>
            <xm:f>'Anexo - Planilha de Cotação'!$B$5:$B$54</xm:f>
          </x14:formula1>
          <xm:sqref>B126:B128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80B95-7878-40F7-AC4B-38E5B5984E2E}">
  <sheetPr codeName="Planilha3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A.403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223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5142-25 - VARREDOR / CAPINADOR</v>
      </c>
      <c r="C13" s="41" t="s">
        <v>75</v>
      </c>
      <c r="D13" s="47">
        <f ca="1">INDEX('Anexo - Quantitativo de Postos'!N6:N34,MATCH(C2,'Anexo - Quantitativo de Postos'!A6:A34,0))</f>
        <v>4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1699.9999999999998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1699.9999999999998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141.66666666666666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188.88888888888889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330.55555555555554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406.11111111111109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50.763888888888886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20.305555555555554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30.458333333333329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20.305555555555554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12.183333333333332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4.0611111111111109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162.44444444444443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706.63333333333333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98.07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791.06999999999994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330.55555555555554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706.63333333333333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791.06999999999994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1828.2588888888888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83.937499999999986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6.1483333333333334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2.4593333333333334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18.180555555555554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6.3268333333333331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59.410480266666667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176.4630358222222</v>
      </c>
    </row>
    <row r="78" spans="1:6" ht="7.5" customHeight="1" x14ac:dyDescent="0.2">
      <c r="D78" s="30">
        <f ca="1">(((D26+D33)*3.95)*(14.16/1000))/12</f>
        <v>8.5840083333333332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1699.9999999999998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1828.2588888888888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98.07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176.4630358222222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35.314166666666665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3740.0360913777772</v>
      </c>
      <c r="D88" s="252">
        <f ca="1">SUM(D82:D87)</f>
        <v>98.07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3641.966091377777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175.1145687897729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43.194926968143982</v>
      </c>
    </row>
    <row r="97" spans="1:6" x14ac:dyDescent="0.2">
      <c r="A97" s="53" t="s">
        <v>104</v>
      </c>
      <c r="B97" s="76" t="s">
        <v>53</v>
      </c>
      <c r="C97" s="81">
        <f ca="1">((D13*5%)*1.5%)*5</f>
        <v>1.4999999999999999E-2</v>
      </c>
      <c r="D97" s="69">
        <f t="shared" ca="1" si="0"/>
        <v>0.21889321098721612</v>
      </c>
    </row>
    <row r="98" spans="1:6" x14ac:dyDescent="0.2">
      <c r="A98" s="53" t="s">
        <v>105</v>
      </c>
      <c r="B98" s="76" t="s">
        <v>54</v>
      </c>
      <c r="C98" s="80">
        <f ca="1">(D13*0.78%)*15</f>
        <v>0.46800000000000003</v>
      </c>
      <c r="D98" s="69">
        <f t="shared" ca="1" si="0"/>
        <v>6.8294681828011434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5.1611226185784886</v>
      </c>
      <c r="D99" s="69">
        <f t="shared" ca="1" si="0"/>
        <v>75.315646818626291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125.55893518055863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125.55893518055863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125.55893518055863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295.77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24.647499999999997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35.314166666666665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57.983925398375035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117.70736855870133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671.58402410897531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435.94050687775587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235.64351723121942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847.27531806605168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1699.9999999999998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1828.2588888888888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176.4630358222222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125.55893518055863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35.314166666666665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3865.595026558336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847.27531806605168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4712.87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4712.87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20:C20"/>
    <mergeCell ref="B21:C21"/>
    <mergeCell ref="C1:D1"/>
    <mergeCell ref="C2:D3"/>
    <mergeCell ref="A1:B1"/>
    <mergeCell ref="A2:B2"/>
    <mergeCell ref="B19:C19"/>
    <mergeCell ref="B7:D7"/>
    <mergeCell ref="A9:B9"/>
    <mergeCell ref="C9:D9"/>
    <mergeCell ref="A11:B11"/>
    <mergeCell ref="C11:D11"/>
    <mergeCell ref="A16:D16"/>
    <mergeCell ref="B18:C18"/>
    <mergeCell ref="A3:B3"/>
    <mergeCell ref="A121:D121"/>
    <mergeCell ref="B22:C22"/>
    <mergeCell ref="B23:C23"/>
    <mergeCell ref="B24:C24"/>
    <mergeCell ref="B25:C25"/>
    <mergeCell ref="B26:C26"/>
    <mergeCell ref="A119:D119"/>
    <mergeCell ref="B111:C111"/>
    <mergeCell ref="B112:C112"/>
    <mergeCell ref="B113:C113"/>
    <mergeCell ref="A117:D117"/>
    <mergeCell ref="B106:C106"/>
    <mergeCell ref="A28:D28"/>
    <mergeCell ref="B32:C32"/>
    <mergeCell ref="B33:C33"/>
    <mergeCell ref="B34:C34"/>
    <mergeCell ref="B57:C57"/>
    <mergeCell ref="B35:C35"/>
    <mergeCell ref="B58:C58"/>
    <mergeCell ref="B66:C66"/>
    <mergeCell ref="B62:C62"/>
    <mergeCell ref="B63:C63"/>
    <mergeCell ref="B64:C64"/>
    <mergeCell ref="B65:C65"/>
    <mergeCell ref="A68:D68"/>
    <mergeCell ref="A79:D79"/>
    <mergeCell ref="A37:D37"/>
    <mergeCell ref="A161:D161"/>
    <mergeCell ref="A129:C129"/>
    <mergeCell ref="A132:D132"/>
    <mergeCell ref="A140:C140"/>
    <mergeCell ref="B142:C142"/>
    <mergeCell ref="B143:C143"/>
    <mergeCell ref="B145:C145"/>
    <mergeCell ref="B144:C144"/>
    <mergeCell ref="B52:C52"/>
    <mergeCell ref="B53:C53"/>
    <mergeCell ref="B54:C54"/>
    <mergeCell ref="B55:C55"/>
    <mergeCell ref="B56:C56"/>
    <mergeCell ref="A173:C173"/>
    <mergeCell ref="B77:C77"/>
    <mergeCell ref="B101:C101"/>
    <mergeCell ref="B107:C107"/>
    <mergeCell ref="B158:C158"/>
    <mergeCell ref="B171:C171"/>
    <mergeCell ref="B170:C170"/>
    <mergeCell ref="B163:C163"/>
    <mergeCell ref="B164:C164"/>
    <mergeCell ref="B165:C165"/>
    <mergeCell ref="B166:C166"/>
    <mergeCell ref="B167:C167"/>
    <mergeCell ref="B168:C168"/>
    <mergeCell ref="B146:C146"/>
    <mergeCell ref="A149:D149"/>
    <mergeCell ref="B105:C105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7C3C8A5B-75D7-49D9-8332-C97A21491DA0}">
          <x14:formula1>
            <xm:f>'Anexo - Planilha de Cotação'!$B$5:$B$54</xm:f>
          </x14:formula1>
          <xm:sqref>B126:B128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6589916A-927B-4466-B355-24936E7EE180}">
          <x14:formula1>
            <xm:f>'Anexo - Planilha de Cotação'!$B$5:$B$54</xm:f>
          </x14:formula1>
          <xm:sqref>B134:B139 B123:B125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0E4E2-182A-4A40-A307-C83E50830265}">
  <sheetPr codeName="Planilha10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B.001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275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7832-10 - CARREGADOR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1305.3409090909092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1305.3409090909092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108.77840909090911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145.03787878787881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253.81628787878793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311.83143939393949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38.978929924242436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15.591571969696973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23.387357954545458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15.591571969696973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9.3549431818181841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3.1183143939393947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124.73257575757579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542.58670454545472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121.75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814.75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253.81628787878793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542.58670454545472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814.75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1611.1529924242427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64.451207386363649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4.7209829545454554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1.8883931818181823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13.959895833333338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4.858043750000002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45.618194306363641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135.49671741242429</v>
      </c>
    </row>
    <row r="78" spans="1:6" ht="7.5" customHeight="1" x14ac:dyDescent="0.2">
      <c r="D78" s="30">
        <f ca="1">(((D26+D33)*3.95)*(14.16/1000))/12</f>
        <v>6.5912101420454547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1305.3409090909092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1611.1529924242427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121.75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135.49671741242429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35.314166666666665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3087.3047855942432</v>
      </c>
      <c r="D88" s="252">
        <f ca="1">SUM(D82:D87)</f>
        <v>121.75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2965.5547855942432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142.59107154545876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35.172464314546495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4.4559709857955855E-2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1.3902629475682229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4.00116771360931</v>
      </c>
      <c r="D99" s="69">
        <f t="shared" ca="1" si="0"/>
        <v>47.544232643053732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84.151519615026416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84.151519615026416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84.151519615026416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295.77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24.647499999999997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35.314166666666665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47.571844578139043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96.570844493622246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550.98875415165821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357.65936673002375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193.32938742163446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695.13144322341952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1305.3409090909092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1611.1529924242427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135.49671741242429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84.151519615026416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35.314166666666665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3171.4563052092694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695.13144322341952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3866.59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3866.59</v>
      </c>
    </row>
    <row r="174" spans="1:4" ht="7.5" customHeight="1" x14ac:dyDescent="0.2"/>
    <row r="175" spans="1:4" ht="110.25" customHeight="1" x14ac:dyDescent="0.2">
      <c r="A175" s="318" t="s">
        <v>330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B926E683-B942-4660-A2CB-E5313DCB93A2}">
          <x14:formula1>
            <xm:f>'Anexo - Planilha de Cotação'!$B$5:$B$54</xm:f>
          </x14:formula1>
          <xm:sqref>B127:B128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77156E05-95C9-42B8-85F9-7DBCAE738618}">
          <x14:formula1>
            <xm:f>'Anexo - Planilha de Cotação'!$B$5:$B$54</xm:f>
          </x14:formula1>
          <xm:sqref>B134:B139 B123:B126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5B067-E6F7-4C55-ABF6-5A82D23EC63A}">
  <sheetPr codeName="Plan19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C.001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276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5132-05 - COZINHEIRA</v>
      </c>
      <c r="C13" s="41" t="s">
        <v>75</v>
      </c>
      <c r="D13" s="47">
        <f ca="1">INDEX('Anexo - Quantitativo de Postos'!N6:N34,MATCH(C2,'Anexo - Quantitativo de Postos'!A6:A34,0))</f>
        <v>3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1400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1400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116.66666666666667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155.55555555555557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272.22222222222223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334.44444444444446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41.805555555555557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16.722222222222221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25.083333333333332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16.722222222222221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10.033333333333333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3.3444444444444446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133.77777777777777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581.93333333333339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116.07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809.06999999999994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272.22222222222223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581.93333333333339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809.06999999999994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1663.2255555555555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69.125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5.0633333333333335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2.0253333333333337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14.972222222222221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5.2103333333333337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48.926277866666673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145.32250008888889</v>
      </c>
    </row>
    <row r="78" spans="1:6" ht="7.5" customHeight="1" x14ac:dyDescent="0.2">
      <c r="D78" s="30">
        <f ca="1">(((D26+D33)*3.95)*(14.16/1000))/12</f>
        <v>7.0691833333333349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1400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1663.2255555555555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116.07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145.32250008888889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47.713398611111117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3.8675999999999995</v>
      </c>
    </row>
    <row r="88" spans="1:6" ht="18" customHeight="1" thickBot="1" x14ac:dyDescent="0.25">
      <c r="A88" s="249"/>
      <c r="B88" s="250" t="s">
        <v>338</v>
      </c>
      <c r="C88" s="251">
        <f ca="1">SUM(C82:C87)</f>
        <v>3256.2614542555557</v>
      </c>
      <c r="D88" s="252">
        <f ca="1">SUM(D82:D87)</f>
        <v>119.93759999999999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3136.3238542555555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150.80206282625454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37.197842163809455</v>
      </c>
    </row>
    <row r="97" spans="1:6" x14ac:dyDescent="0.2">
      <c r="A97" s="53" t="s">
        <v>104</v>
      </c>
      <c r="B97" s="76" t="s">
        <v>53</v>
      </c>
      <c r="C97" s="81">
        <f ca="1">((D13*5%)*1.5%)*5</f>
        <v>1.1250000000000001E-2</v>
      </c>
      <c r="D97" s="69">
        <f t="shared" ca="1" si="0"/>
        <v>0.14137693389961364</v>
      </c>
    </row>
    <row r="98" spans="1:6" x14ac:dyDescent="0.2">
      <c r="A98" s="53" t="s">
        <v>105</v>
      </c>
      <c r="B98" s="76" t="s">
        <v>54</v>
      </c>
      <c r="C98" s="80">
        <f ca="1">(D13*0.78%)*15</f>
        <v>0.35100000000000003</v>
      </c>
      <c r="D98" s="69">
        <f t="shared" ca="1" si="0"/>
        <v>4.4109603376679454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4.3371760349518116</v>
      </c>
      <c r="D99" s="69">
        <f t="shared" ca="1" si="0"/>
        <v>54.504591075944056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96.25477051132107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96.25477051132107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96.25477051132107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6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147.24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133</v>
      </c>
      <c r="C126" s="93">
        <f>IFERROR(VLOOKUP(B126,'Anexo - Planilha de Cotação'!B:C,2,0),"")</f>
        <v>22.084583333333331</v>
      </c>
      <c r="D126" s="94">
        <f t="shared" si="1"/>
        <v>22.084583333333331</v>
      </c>
    </row>
    <row r="127" spans="1:5" ht="60" customHeight="1" x14ac:dyDescent="0.2">
      <c r="A127" s="91">
        <v>1</v>
      </c>
      <c r="B127" s="92" t="s">
        <v>144</v>
      </c>
      <c r="C127" s="93">
        <f>IFERROR(VLOOKUP(B127,'Anexo - Planilha de Cotação'!B:C,2,0),"")</f>
        <v>9.7149999999999999</v>
      </c>
      <c r="D127" s="94">
        <f t="shared" si="1"/>
        <v>9.7149999999999999</v>
      </c>
    </row>
    <row r="128" spans="1:5" ht="60" customHeight="1" thickBot="1" x14ac:dyDescent="0.25">
      <c r="A128" s="91">
        <v>1</v>
      </c>
      <c r="B128" s="92" t="s">
        <v>132</v>
      </c>
      <c r="C128" s="97">
        <f>IFERROR(VLOOKUP(B128,'Anexo - Planilha de Cotação'!B:C,2,0),"")</f>
        <v>18</v>
      </c>
      <c r="D128" s="98">
        <f t="shared" si="1"/>
        <v>18</v>
      </c>
    </row>
    <row r="129" spans="1:5" ht="15.75" x14ac:dyDescent="0.2">
      <c r="A129" s="307" t="s">
        <v>14</v>
      </c>
      <c r="B129" s="307"/>
      <c r="C129" s="307"/>
      <c r="D129" s="99">
        <f>SUM(D123:D128)</f>
        <v>448.14958333333334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264</v>
      </c>
      <c r="B134" s="88" t="s">
        <v>142</v>
      </c>
      <c r="C134" s="89">
        <f>IFERROR(VLOOKUP(B134,'Anexo - Planilha de Cotação'!B:C,2,0),"")</f>
        <v>0.17579999999999998</v>
      </c>
      <c r="D134" s="90">
        <f>IFERROR(C134*A134,"")</f>
        <v>46.411199999999994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46.411199999999994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37.345798611111114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3.8675999999999995</v>
      </c>
    </row>
    <row r="145" spans="1:4" x14ac:dyDescent="0.2">
      <c r="A145" s="53" t="s">
        <v>113</v>
      </c>
      <c r="B145" s="313" t="s">
        <v>215</v>
      </c>
      <c r="C145" s="313"/>
      <c r="D145" s="55">
        <f>((28)+(50))/C11</f>
        <v>6.5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47.713398611111117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50.287743371503147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102.08411904415139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582.44495909447323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378.07830678062294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204.36665231385027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734.81682151012774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1400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1663.2255555555555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145.32250008888889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96.25477051132107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47.713398611111117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3352.5162247668768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734.81682151012774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4087.33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4087.33</v>
      </c>
    </row>
    <row r="174" spans="1:4" ht="7.5" customHeight="1" x14ac:dyDescent="0.2"/>
    <row r="175" spans="1:4" ht="110.25" customHeight="1" x14ac:dyDescent="0.2">
      <c r="A175" s="318" t="s">
        <v>330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A12412A3-894A-41BE-BEFD-27D5EEB9A094}">
          <x14:formula1>
            <xm:f>'Anexo - Planilha de Cotação'!$B$5:$B$54</xm:f>
          </x14:formula1>
          <xm:sqref>B134:B139 B127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79414B59-8C2D-42CF-B2CF-CEAEB4573997}">
          <x14:formula1>
            <xm:f>'Anexo - Planilha de Cotação'!$B$5:$B$54</xm:f>
          </x14:formula1>
          <xm:sqref>B123:B126 B128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B90B3-0007-47B2-B564-47A00A6FD26F}">
  <sheetPr codeName="Planilha15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C.002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315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5132-05 - COZINHEIRA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1600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1600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133.33333333333334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177.7777777777778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311.11111111111114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382.22222222222223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47.777777777777779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19.111111111111111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28.666666666666664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19.111111111111111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11.466666666666667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3.8222222222222224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152.88888888888889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665.06666666666661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145.87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838.87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311.11111111111114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665.06666666666661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838.87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1815.0477777777778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79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5.7866666666666662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2.3146666666666667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17.111111111111114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5.9546666666666681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55.915746133333336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166.08285724444445</v>
      </c>
    </row>
    <row r="78" spans="1:6" ht="7.5" customHeight="1" x14ac:dyDescent="0.2">
      <c r="D78" s="30">
        <f ca="1">(((D26+D33)*3.95)*(14.16/1000))/12</f>
        <v>8.0790666666666677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1600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1815.0477777777778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145.87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166.08285724444445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47.713398611111117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3.8675999999999995</v>
      </c>
    </row>
    <row r="88" spans="1:6" ht="18" customHeight="1" thickBot="1" x14ac:dyDescent="0.25">
      <c r="A88" s="249"/>
      <c r="B88" s="250" t="s">
        <v>338</v>
      </c>
      <c r="C88" s="251">
        <f ca="1">SUM(C82:C87)</f>
        <v>3628.8440336333333</v>
      </c>
      <c r="D88" s="252">
        <f ca="1">SUM(D82:D87)</f>
        <v>149.73760000000001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3479.1064336333334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138.37355133768941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34.132142663296719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4.3241734793027932E-2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1.3491421255424718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4.9250023040982995</v>
      </c>
      <c r="D99" s="69">
        <f t="shared" ca="1" si="0"/>
        <v>56.790838263698724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92.315364787330935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benefícios'!A7:A35,0),15)*0.5</f>
        <v>100.57142857142857</v>
      </c>
    </row>
    <row r="107" spans="1:6" ht="18" customHeight="1" x14ac:dyDescent="0.2">
      <c r="A107" s="59"/>
      <c r="B107" s="306" t="s">
        <v>2</v>
      </c>
      <c r="C107" s="306"/>
      <c r="D107" s="61">
        <f ca="1">SUM(D106)</f>
        <v>100.57142857142857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92.315364787330935</v>
      </c>
    </row>
    <row r="113" spans="1:6" ht="15.75" thickBot="1" x14ac:dyDescent="0.25">
      <c r="A113" s="50" t="s">
        <v>110</v>
      </c>
      <c r="B113" s="312" t="s">
        <v>58</v>
      </c>
      <c r="C113" s="312"/>
      <c r="D113" s="52">
        <f ca="1">D107</f>
        <v>100.57142857142857</v>
      </c>
    </row>
    <row r="114" spans="1:6" ht="18" customHeight="1" x14ac:dyDescent="0.2">
      <c r="A114" s="59" t="s">
        <v>121</v>
      </c>
      <c r="B114" s="60" t="s">
        <v>2</v>
      </c>
      <c r="C114" s="60"/>
      <c r="D114" s="61">
        <f ca="1">SUM(D112:D113)</f>
        <v>192.88679335875952</v>
      </c>
    </row>
    <row r="115" spans="1:6" ht="54.75" customHeight="1" x14ac:dyDescent="0.2">
      <c r="A115" s="32"/>
      <c r="B115" s="32"/>
      <c r="C115" s="32"/>
      <c r="D115" s="33"/>
    </row>
    <row r="116" spans="1:6" ht="7.5" customHeight="1" x14ac:dyDescent="0.2"/>
    <row r="117" spans="1:6" ht="15.75" x14ac:dyDescent="0.2">
      <c r="A117" s="310" t="s">
        <v>61</v>
      </c>
      <c r="B117" s="310"/>
      <c r="C117" s="310"/>
      <c r="D117" s="310"/>
    </row>
    <row r="118" spans="1:6" ht="9.9499999999999993" customHeight="1" x14ac:dyDescent="0.2">
      <c r="A118" s="26"/>
      <c r="B118" s="26"/>
      <c r="C118" s="26"/>
    </row>
    <row r="119" spans="1:6" ht="193.5" customHeight="1" x14ac:dyDescent="0.2">
      <c r="A119" s="314" t="s">
        <v>339</v>
      </c>
      <c r="B119" s="315"/>
      <c r="C119" s="315"/>
      <c r="D119" s="315"/>
    </row>
    <row r="120" spans="1:6" ht="7.5" customHeight="1" x14ac:dyDescent="0.2">
      <c r="A120" s="26"/>
      <c r="B120" s="26"/>
      <c r="C120" s="26"/>
    </row>
    <row r="121" spans="1:6" ht="15.75" x14ac:dyDescent="0.2">
      <c r="A121" s="308" t="s">
        <v>12</v>
      </c>
      <c r="B121" s="308"/>
      <c r="C121" s="308"/>
      <c r="D121" s="308"/>
      <c r="E121" s="27"/>
    </row>
    <row r="122" spans="1:6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6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6" ht="60" customHeight="1" x14ac:dyDescent="0.2">
      <c r="A124" s="91">
        <v>6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147.24</v>
      </c>
    </row>
    <row r="125" spans="1:6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6" ht="60" customHeight="1" x14ac:dyDescent="0.2">
      <c r="A126" s="91">
        <v>1</v>
      </c>
      <c r="B126" s="92" t="s">
        <v>133</v>
      </c>
      <c r="C126" s="93">
        <f>IFERROR(VLOOKUP(B126,'Anexo - Planilha de Cotação'!B:C,2,0),"")</f>
        <v>22.084583333333331</v>
      </c>
      <c r="D126" s="94">
        <f t="shared" si="1"/>
        <v>22.084583333333331</v>
      </c>
    </row>
    <row r="127" spans="1:6" ht="60" customHeight="1" x14ac:dyDescent="0.2">
      <c r="A127" s="91">
        <v>1</v>
      </c>
      <c r="B127" s="92" t="s">
        <v>144</v>
      </c>
      <c r="C127" s="93">
        <f>IFERROR(VLOOKUP(B127,'Anexo - Planilha de Cotação'!B:C,2,0),"")</f>
        <v>9.7149999999999999</v>
      </c>
      <c r="D127" s="94">
        <f t="shared" si="1"/>
        <v>9.7149999999999999</v>
      </c>
    </row>
    <row r="128" spans="1:6" ht="60" customHeight="1" thickBot="1" x14ac:dyDescent="0.25">
      <c r="A128" s="91">
        <v>1</v>
      </c>
      <c r="B128" s="92" t="s">
        <v>132</v>
      </c>
      <c r="C128" s="97">
        <f>IFERROR(VLOOKUP(B128,'Anexo - Planilha de Cotação'!B:C,2,0),"")</f>
        <v>18</v>
      </c>
      <c r="D128" s="98">
        <f t="shared" si="1"/>
        <v>18</v>
      </c>
      <c r="F128" s="195"/>
    </row>
    <row r="129" spans="1:6" ht="15.75" x14ac:dyDescent="0.2">
      <c r="A129" s="307" t="s">
        <v>14</v>
      </c>
      <c r="B129" s="307"/>
      <c r="C129" s="307"/>
      <c r="D129" s="99">
        <f>SUM(D123:D128)</f>
        <v>448.14958333333334</v>
      </c>
    </row>
    <row r="130" spans="1:6" ht="99" customHeight="1" x14ac:dyDescent="0.2">
      <c r="A130" s="190"/>
      <c r="B130" s="190"/>
      <c r="C130" s="190"/>
      <c r="D130" s="191"/>
      <c r="F130" s="194"/>
    </row>
    <row r="131" spans="1:6" ht="7.5" customHeight="1" x14ac:dyDescent="0.2">
      <c r="F131" s="194"/>
    </row>
    <row r="132" spans="1:6" ht="15.75" x14ac:dyDescent="0.2">
      <c r="A132" s="308" t="s">
        <v>72</v>
      </c>
      <c r="B132" s="308"/>
      <c r="C132" s="308"/>
      <c r="D132" s="308"/>
      <c r="E132" s="27"/>
    </row>
    <row r="133" spans="1:6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6" ht="60" customHeight="1" x14ac:dyDescent="0.2">
      <c r="A134" s="87">
        <v>264</v>
      </c>
      <c r="B134" s="88" t="s">
        <v>142</v>
      </c>
      <c r="C134" s="89">
        <f>IFERROR(VLOOKUP(B134,'Anexo - Planilha de Cotação'!B:C,2,0),"")</f>
        <v>0.17579999999999998</v>
      </c>
      <c r="D134" s="90">
        <f>IFERROR(C134*A134,"")</f>
        <v>46.411199999999994</v>
      </c>
    </row>
    <row r="135" spans="1:6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6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6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6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6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6" ht="15.75" x14ac:dyDescent="0.2">
      <c r="A140" s="307" t="s">
        <v>14</v>
      </c>
      <c r="B140" s="307"/>
      <c r="C140" s="307"/>
      <c r="D140" s="99">
        <f>SUM(D134:D139)</f>
        <v>46.411199999999994</v>
      </c>
    </row>
    <row r="141" spans="1:6" ht="7.5" customHeight="1" x14ac:dyDescent="0.2"/>
    <row r="142" spans="1:6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6" x14ac:dyDescent="0.2">
      <c r="A143" s="50" t="s">
        <v>111</v>
      </c>
      <c r="B143" s="312" t="s">
        <v>62</v>
      </c>
      <c r="C143" s="312"/>
      <c r="D143" s="52">
        <f>D129/C11</f>
        <v>37.345798611111114</v>
      </c>
    </row>
    <row r="144" spans="1:6" x14ac:dyDescent="0.2">
      <c r="A144" s="53" t="s">
        <v>112</v>
      </c>
      <c r="B144" s="313" t="s">
        <v>73</v>
      </c>
      <c r="C144" s="313"/>
      <c r="D144" s="55">
        <f>D140/C11</f>
        <v>3.8675999999999995</v>
      </c>
    </row>
    <row r="145" spans="1:4" x14ac:dyDescent="0.2">
      <c r="A145" s="53" t="s">
        <v>113</v>
      </c>
      <c r="B145" s="313" t="s">
        <v>215</v>
      </c>
      <c r="C145" s="313"/>
      <c r="D145" s="55">
        <f>((28)+(50))/C11</f>
        <v>6.5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47.713398611111117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57.325962404881388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116.37170368190922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663.96333558453762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430.99374415136651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232.9695914331711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837.66100167132822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1600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1815.0477777777778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166.08285724444445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192.88679335875952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47.713398611111117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3821.7308269920927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837.66100167132822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4659.3900000000003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4659.3900000000003</v>
      </c>
    </row>
    <row r="174" spans="1:4" ht="7.5" customHeight="1" x14ac:dyDescent="0.2"/>
    <row r="175" spans="1:4" ht="110.25" customHeight="1" x14ac:dyDescent="0.2">
      <c r="A175" s="318" t="s">
        <v>379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58:C158"/>
    <mergeCell ref="A161:D161"/>
    <mergeCell ref="B163:C163"/>
    <mergeCell ref="B164:C164"/>
    <mergeCell ref="B165:C165"/>
    <mergeCell ref="B166:C166"/>
    <mergeCell ref="B167:C167"/>
    <mergeCell ref="B168:C168"/>
    <mergeCell ref="B170:C170"/>
    <mergeCell ref="B171:C171"/>
    <mergeCell ref="A173:C173"/>
    <mergeCell ref="A149:D149"/>
    <mergeCell ref="A117:D117"/>
    <mergeCell ref="A119:D119"/>
    <mergeCell ref="A121:D121"/>
    <mergeCell ref="A129:C129"/>
    <mergeCell ref="A132:D132"/>
    <mergeCell ref="A140:C140"/>
    <mergeCell ref="B142:C142"/>
    <mergeCell ref="B143:C143"/>
    <mergeCell ref="B144:C144"/>
    <mergeCell ref="B145:C145"/>
    <mergeCell ref="B146:C146"/>
    <mergeCell ref="B113:C113"/>
    <mergeCell ref="B65:C65"/>
    <mergeCell ref="B66:C66"/>
    <mergeCell ref="A68:D68"/>
    <mergeCell ref="B77:C77"/>
    <mergeCell ref="A79:D79"/>
    <mergeCell ref="B101:C101"/>
    <mergeCell ref="B105:C105"/>
    <mergeCell ref="B106:C106"/>
    <mergeCell ref="B107:C107"/>
    <mergeCell ref="B111:C111"/>
    <mergeCell ref="B112:C112"/>
    <mergeCell ref="B64:C64"/>
    <mergeCell ref="B35:C35"/>
    <mergeCell ref="A37:D37"/>
    <mergeCell ref="B52:C52"/>
    <mergeCell ref="B53:C53"/>
    <mergeCell ref="B54:C54"/>
    <mergeCell ref="B55:C55"/>
    <mergeCell ref="B56:C56"/>
    <mergeCell ref="B57:C57"/>
    <mergeCell ref="B58:C58"/>
    <mergeCell ref="B62:C62"/>
    <mergeCell ref="B63:C63"/>
    <mergeCell ref="B34:C34"/>
    <mergeCell ref="B19:C19"/>
    <mergeCell ref="B20:C20"/>
    <mergeCell ref="B21:C21"/>
    <mergeCell ref="B22:C22"/>
    <mergeCell ref="B23:C23"/>
    <mergeCell ref="B24:C24"/>
    <mergeCell ref="B25:C25"/>
    <mergeCell ref="B26:C26"/>
    <mergeCell ref="A28:D28"/>
    <mergeCell ref="B32:C32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35EF3AF5-D543-4722-A1EE-4F9D111AC5E1}">
          <x14:formula1>
            <xm:f>'Anexo - Planilha de Cotação'!$B$5:$B$54</xm:f>
          </x14:formula1>
          <xm:sqref>B134:B139 B127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5D2931B4-3302-4844-B590-E5A8F3F80DC4}">
          <x14:formula1>
            <xm:f>'Anexo - Planilha de Cotação'!$B$5:$B$54</xm:f>
          </x14:formula1>
          <xm:sqref>B123:B126 B128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FDF1D-1425-459C-948E-45BCE678A4B7}">
  <sheetPr codeName="Plan6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272</v>
      </c>
      <c r="C5" s="41" t="s">
        <v>244</v>
      </c>
      <c r="D5" s="43">
        <f ca="1">INDEX('Anexo - Funções e benefícios'!B7:O35,MATCH(C2,'Anexo - Funções e benefícios'!A7:A35,0),2)</f>
        <v>20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745.90909090909099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745.90909090909099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62.159090909090914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82.87878787878789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145.03787878787881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178.18939393939397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22.273674242424246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8.9094696969696976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13.364204545454546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8.9094696969696976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5.3456818181818182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1.7818939393939395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71.275757575757581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310.04954545454552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155.32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848.31999999999994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145.03787878787881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310.04954545454552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848.31999999999994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1303.4074242424242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36.829261363636363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2.6977045454545459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1.0790818181818185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7.9770833333333346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2.7760250000000006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26.067539603636369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77.42669566424243</v>
      </c>
    </row>
    <row r="78" spans="1:6" ht="7.5" customHeight="1" x14ac:dyDescent="0.2">
      <c r="D78" s="30">
        <f ca="1">(((D26+D33)*3.95)*(14.16/1000))/12</f>
        <v>3.766405795454546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57"/>
      <c r="B81" s="258" t="s">
        <v>76</v>
      </c>
      <c r="C81" s="257" t="s">
        <v>0</v>
      </c>
      <c r="D81" s="259" t="s">
        <v>7</v>
      </c>
    </row>
    <row r="82" spans="1:6" x14ac:dyDescent="0.2">
      <c r="A82" s="206" t="s">
        <v>88</v>
      </c>
      <c r="B82" s="207" t="str">
        <f>B164</f>
        <v>Módulo 1 - Composição da Remuneração</v>
      </c>
      <c r="C82" s="208">
        <f ca="1">D26</f>
        <v>745.90909090909099</v>
      </c>
      <c r="D82" s="209"/>
    </row>
    <row r="83" spans="1:6" x14ac:dyDescent="0.2">
      <c r="A83" s="206" t="s">
        <v>95</v>
      </c>
      <c r="B83" s="207" t="str">
        <f>B165</f>
        <v>Módulo 2 - Encargos e Benefícios Anuais, Mensais e Diários</v>
      </c>
      <c r="C83" s="208">
        <f ca="1">D66</f>
        <v>1303.4074242424242</v>
      </c>
      <c r="D83" s="209"/>
    </row>
    <row r="84" spans="1:6" x14ac:dyDescent="0.2">
      <c r="A84" s="206" t="s">
        <v>305</v>
      </c>
      <c r="B84" s="210" t="s">
        <v>337</v>
      </c>
      <c r="C84" s="208"/>
      <c r="D84" s="209">
        <f ca="1">D53</f>
        <v>155.32</v>
      </c>
      <c r="F84" s="25"/>
    </row>
    <row r="85" spans="1:6" x14ac:dyDescent="0.2">
      <c r="A85" s="206" t="s">
        <v>100</v>
      </c>
      <c r="B85" s="207" t="str">
        <f>B166</f>
        <v>Módulo 3 - Provisão para Rescisão</v>
      </c>
      <c r="C85" s="208">
        <f ca="1">D77</f>
        <v>77.42669566424243</v>
      </c>
      <c r="D85" s="209"/>
    </row>
    <row r="86" spans="1:6" x14ac:dyDescent="0.2">
      <c r="A86" s="206" t="s">
        <v>101</v>
      </c>
      <c r="B86" s="207" t="str">
        <f>B168</f>
        <v>Módulo 5 - Insumos Diversos</v>
      </c>
      <c r="C86" s="208">
        <f>D147</f>
        <v>52.131666666666661</v>
      </c>
      <c r="D86" s="209"/>
    </row>
    <row r="87" spans="1:6" ht="15.75" thickBot="1" x14ac:dyDescent="0.25">
      <c r="A87" s="211" t="s">
        <v>305</v>
      </c>
      <c r="B87" s="212" t="s">
        <v>79</v>
      </c>
      <c r="C87" s="213"/>
      <c r="D87" s="214">
        <f>D144</f>
        <v>13.12</v>
      </c>
    </row>
    <row r="88" spans="1:6" ht="18" customHeight="1" thickBot="1" x14ac:dyDescent="0.25">
      <c r="A88" s="215"/>
      <c r="B88" s="216" t="s">
        <v>338</v>
      </c>
      <c r="C88" s="217">
        <f ca="1">SUM(C82:C87)</f>
        <v>2178.8748774824239</v>
      </c>
      <c r="D88" s="218">
        <f ca="1">SUM(D82:D87)</f>
        <v>168.44</v>
      </c>
    </row>
    <row r="89" spans="1:6" ht="18" customHeight="1" thickBot="1" x14ac:dyDescent="0.25">
      <c r="A89" s="215"/>
      <c r="B89" s="216" t="s">
        <v>77</v>
      </c>
      <c r="C89" s="217"/>
      <c r="D89" s="218">
        <f ca="1">C88-D88</f>
        <v>2010.4348774824239</v>
      </c>
    </row>
    <row r="90" spans="1:6" ht="18" customHeight="1" x14ac:dyDescent="0.2">
      <c r="A90" s="219"/>
      <c r="B90" s="220" t="s">
        <v>78</v>
      </c>
      <c r="C90" s="221"/>
      <c r="D90" s="222">
        <f ca="1">D89/INDEX('Anexo - Funções e benefícios'!B7:P35,MATCH(C2,'Anexo - Funções e benefícios'!A7:A35,0),15)</f>
        <v>96.666588270477163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23.844425106717697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3.0208308834524109E-2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0.94249923563715232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2.4353104884910342</v>
      </c>
      <c r="D99" s="69">
        <f t="shared" ca="1" si="0"/>
        <v>19.617763025144786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44.434895676334165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44.434895676334165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44.434895676334165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52.131666666666661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33.349646597381373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67.699782592684187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386.26377415126228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250.73262532625796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135.53114882500432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487.31320334132784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745.90909090909099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1303.4074242424242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77.42669566424243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44.434895676334165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52.131666666666661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2223.3097731587582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487.31320334132784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2710.62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2710.62</v>
      </c>
    </row>
    <row r="174" spans="1:4" ht="7.5" customHeight="1" x14ac:dyDescent="0.2"/>
    <row r="175" spans="1:4" ht="110.25" customHeight="1" x14ac:dyDescent="0.2">
      <c r="A175" s="318" t="s">
        <v>319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937947AC-8805-4A57-94EC-3D30629DD204}">
          <x14:formula1>
            <xm:f>'Anexo - Planilha de Cotação'!$B$5:$B$54</xm:f>
          </x14:formula1>
          <xm:sqref>B123:B128 B134:B139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C.101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217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5132-05 - MERENDEIRA</v>
      </c>
      <c r="C13" s="41" t="s">
        <v>75</v>
      </c>
      <c r="D13" s="47">
        <f ca="1">INDEX('Anexo - Quantitativo de Postos'!N6:N34,MATCH(C2,'Anexo - Quantitativo de Postos'!A6:A34,0))</f>
        <v>7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1540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1540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128.33333333333334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171.11111111111111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299.44444444444446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367.88888888888891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45.986111111111114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18.394444444444442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27.591666666666665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18.394444444444442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11.036666666666667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3.6788888888888889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147.15555555555554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640.12666666666667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107.67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800.67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299.44444444444446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640.12666666666667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800.67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1740.241111111111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76.037500000000009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5.5696666666666674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2.2278666666666669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16.469444444444449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5.7313666666666689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53.818905653333331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159.85475009777781</v>
      </c>
    </row>
    <row r="78" spans="1:6" ht="7.5" customHeight="1" x14ac:dyDescent="0.2">
      <c r="D78" s="30">
        <f ca="1">(((D26+D33)*3.95)*(14.16/1000))/12</f>
        <v>7.7761016666666682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1540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1740.241111111111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107.67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159.85475009777781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47.713398611111117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3.8675999999999995</v>
      </c>
    </row>
    <row r="88" spans="1:6" ht="18" customHeight="1" thickBot="1" x14ac:dyDescent="0.25">
      <c r="A88" s="249"/>
      <c r="B88" s="250" t="s">
        <v>338</v>
      </c>
      <c r="C88" s="251">
        <f ca="1">SUM(C82:C87)</f>
        <v>3487.8092598200001</v>
      </c>
      <c r="D88" s="252">
        <f ca="1">SUM(D82:D87)</f>
        <v>111.5376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3376.27165982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162.33933567537494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40.043702799925818</v>
      </c>
    </row>
    <row r="97" spans="1:6" x14ac:dyDescent="0.2">
      <c r="A97" s="53" t="s">
        <v>104</v>
      </c>
      <c r="B97" s="76" t="s">
        <v>53</v>
      </c>
      <c r="C97" s="81">
        <f ca="1">((D13*5%)*1.5%)*5</f>
        <v>2.6250000000000002E-2</v>
      </c>
      <c r="D97" s="69">
        <f t="shared" ca="1" si="0"/>
        <v>0.35511729678988274</v>
      </c>
    </row>
    <row r="98" spans="1:6" x14ac:dyDescent="0.2">
      <c r="A98" s="53" t="s">
        <v>105</v>
      </c>
      <c r="B98" s="76" t="s">
        <v>54</v>
      </c>
      <c r="C98" s="80">
        <f ca="1">(D13*0.78%)*15</f>
        <v>0.81900000000000006</v>
      </c>
      <c r="D98" s="69">
        <f t="shared" ca="1" si="0"/>
        <v>11.07965965984434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4.7486544233543535</v>
      </c>
      <c r="D99" s="69">
        <f t="shared" ca="1" si="0"/>
        <v>64.241117036606369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115.7195967931664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115.7195967931664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115.7195967931664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6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147.24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133</v>
      </c>
      <c r="C126" s="93">
        <f>IFERROR(VLOOKUP(B126,'Anexo - Planilha de Cotação'!B:C,2,0),"")</f>
        <v>22.084583333333331</v>
      </c>
      <c r="D126" s="94">
        <f t="shared" si="1"/>
        <v>22.084583333333331</v>
      </c>
    </row>
    <row r="127" spans="1:5" ht="60" customHeight="1" x14ac:dyDescent="0.2">
      <c r="A127" s="91">
        <v>1</v>
      </c>
      <c r="B127" s="92" t="s">
        <v>144</v>
      </c>
      <c r="C127" s="93">
        <f>IFERROR(VLOOKUP(B127,'Anexo - Planilha de Cotação'!B:C,2,0),"")</f>
        <v>9.7149999999999999</v>
      </c>
      <c r="D127" s="94">
        <f t="shared" si="1"/>
        <v>9.7149999999999999</v>
      </c>
    </row>
    <row r="128" spans="1:5" ht="60" customHeight="1" thickBot="1" x14ac:dyDescent="0.25">
      <c r="A128" s="91">
        <v>1</v>
      </c>
      <c r="B128" s="92" t="s">
        <v>132</v>
      </c>
      <c r="C128" s="97">
        <f>IFERROR(VLOOKUP(B128,'Anexo - Planilha de Cotação'!B:C,2,0),"")</f>
        <v>18</v>
      </c>
      <c r="D128" s="98">
        <f t="shared" si="1"/>
        <v>18</v>
      </c>
    </row>
    <row r="129" spans="1:5" ht="15.75" x14ac:dyDescent="0.2">
      <c r="A129" s="307" t="s">
        <v>14</v>
      </c>
      <c r="B129" s="307"/>
      <c r="C129" s="307"/>
      <c r="D129" s="99">
        <f>SUM(D123:D128)</f>
        <v>448.14958333333334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264</v>
      </c>
      <c r="B134" s="88" t="s">
        <v>142</v>
      </c>
      <c r="C134" s="89">
        <f>IFERROR(VLOOKUP(B134,'Anexo - Planilha de Cotação'!B:C,2,0),"")</f>
        <v>0.17579999999999998</v>
      </c>
      <c r="D134" s="90">
        <f>IFERROR(C134*A134,"")</f>
        <v>46.411199999999994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46.411199999999994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37.345798611111114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3.8675999999999995</v>
      </c>
    </row>
    <row r="145" spans="1:4" x14ac:dyDescent="0.2">
      <c r="A145" s="53" t="s">
        <v>113</v>
      </c>
      <c r="B145" s="313" t="s">
        <v>215</v>
      </c>
      <c r="C145" s="313"/>
      <c r="D145" s="55">
        <f>((28)+(50))/C11</f>
        <v>6.5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47.713398611111117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54.052932849197497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109.72745368387092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626.0543057123482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406.38612826941898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219.66817744292916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789.83469224541659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1540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1740.241111111111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159.85475009777781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115.7195967931664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47.713398611111117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3603.5288566131667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789.83469224541659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4393.3599999999997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4393.3599999999997</v>
      </c>
    </row>
    <row r="174" spans="1:4" ht="7.5" customHeight="1" x14ac:dyDescent="0.2"/>
    <row r="175" spans="1:4" ht="110.25" customHeight="1" x14ac:dyDescent="0.2">
      <c r="A175" s="318" t="s">
        <v>331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B101:C101"/>
    <mergeCell ref="B107:C10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A132:D132"/>
    <mergeCell ref="B105:C105"/>
    <mergeCell ref="B106:C106"/>
    <mergeCell ref="B111:C111"/>
    <mergeCell ref="B112:C112"/>
    <mergeCell ref="B113:C113"/>
    <mergeCell ref="A117:D117"/>
    <mergeCell ref="A121:D121"/>
    <mergeCell ref="A129:C129"/>
    <mergeCell ref="A119:D119"/>
    <mergeCell ref="B164:C164"/>
    <mergeCell ref="A140:C140"/>
    <mergeCell ref="B142:C142"/>
    <mergeCell ref="B143:C143"/>
    <mergeCell ref="B144:C144"/>
    <mergeCell ref="B145:C145"/>
    <mergeCell ref="B146:C146"/>
    <mergeCell ref="A149:D149"/>
    <mergeCell ref="A161:D161"/>
    <mergeCell ref="B163:C163"/>
    <mergeCell ref="B158:C158"/>
    <mergeCell ref="A173:C173"/>
    <mergeCell ref="B165:C165"/>
    <mergeCell ref="B166:C166"/>
    <mergeCell ref="B167:C167"/>
    <mergeCell ref="B168:C168"/>
    <mergeCell ref="B170:C170"/>
    <mergeCell ref="B171:C17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15FEF839-5948-4147-9A63-5DD2BF5BFC25}">
          <x14:formula1>
            <xm:f>'Anexo - Planilha de Cotação'!$B$5:$B$54</xm:f>
          </x14:formula1>
          <xm:sqref>B123:B126 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400-000001000000}">
          <x14:formula1>
            <xm:f>'Anexo - Planilha de Cotação'!$B$5:$B$54</xm:f>
          </x14:formula1>
          <xm:sqref>B134:B139 B127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1CC5-8CDC-429C-B029-C956E778FB41}">
  <sheetPr codeName="Planilha4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C.102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222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5132-05 - MERENDEIRA</v>
      </c>
      <c r="C13" s="41" t="s">
        <v>75</v>
      </c>
      <c r="D13" s="47">
        <f ca="1">INDEX('Anexo - Quantitativo de Postos'!N6:N34,MATCH(C2,'Anexo - Quantitativo de Postos'!A6:A34,0))</f>
        <v>28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1694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1694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141.16666666666666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188.2222222222222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329.38888888888886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404.67777777777781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50.584722222222226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20.233888888888888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30.350833333333334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20.233888888888888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12.140333333333334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4.0467777777777778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161.87111111111111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704.13933333333352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98.43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791.43000000000006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329.38888888888886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704.13933333333352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791.43000000000006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1824.9582222222225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83.641249999999999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6.1266333333333343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2.4506533333333338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18.116388888888892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6.3045033333333347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59.200796218666682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175.84022510755557</v>
      </c>
    </row>
    <row r="78" spans="1:6" ht="7.5" customHeight="1" x14ac:dyDescent="0.2">
      <c r="D78" s="30">
        <f ca="1">(((D26+D33)*3.95)*(14.16/1000))/12</f>
        <v>8.5537118333333346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1694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1824.9582222222225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98.43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175.84022510755557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47.713398611111117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3.8675999999999995</v>
      </c>
    </row>
    <row r="88" spans="1:6" ht="18" customHeight="1" thickBot="1" x14ac:dyDescent="0.25">
      <c r="A88" s="249"/>
      <c r="B88" s="250" t="s">
        <v>338</v>
      </c>
      <c r="C88" s="251">
        <f ca="1">SUM(C82:C87)</f>
        <v>3742.5118459408891</v>
      </c>
      <c r="D88" s="252">
        <f ca="1">SUM(D82:D87)</f>
        <v>102.2976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3640.2142459408892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175.03033580940738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43.174149499653822</v>
      </c>
    </row>
    <row r="97" spans="1:6" x14ac:dyDescent="0.2">
      <c r="A97" s="53" t="s">
        <v>104</v>
      </c>
      <c r="B97" s="76" t="s">
        <v>53</v>
      </c>
      <c r="C97" s="81">
        <f ca="1">((D13*5%)*1.5%)*5</f>
        <v>0.10500000000000001</v>
      </c>
      <c r="D97" s="69">
        <f t="shared" ca="1" si="0"/>
        <v>1.5315154383323148</v>
      </c>
    </row>
    <row r="98" spans="1:6" x14ac:dyDescent="0.2">
      <c r="A98" s="53" t="s">
        <v>105</v>
      </c>
      <c r="B98" s="76" t="s">
        <v>54</v>
      </c>
      <c r="C98" s="80">
        <f ca="1">(D13*0.78%)*15</f>
        <v>3.2760000000000002</v>
      </c>
      <c r="D98" s="69">
        <f t="shared" ca="1" si="0"/>
        <v>47.783281675968219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5.2012806505971501</v>
      </c>
      <c r="D99" s="69">
        <f t="shared" ca="1" si="0"/>
        <v>75.865158242749331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168.35410485670369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168.35410485670369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168.35410485670369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3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179.60999999999999</v>
      </c>
    </row>
    <row r="124" spans="1:5" ht="60" customHeight="1" x14ac:dyDescent="0.2">
      <c r="A124" s="91">
        <v>6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147.24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133</v>
      </c>
      <c r="C126" s="93">
        <f>IFERROR(VLOOKUP(B126,'Anexo - Planilha de Cotação'!B:C,2,0),"")</f>
        <v>22.084583333333331</v>
      </c>
      <c r="D126" s="94">
        <f t="shared" si="1"/>
        <v>22.084583333333331</v>
      </c>
    </row>
    <row r="127" spans="1:5" ht="60" customHeight="1" x14ac:dyDescent="0.2">
      <c r="A127" s="91">
        <v>1</v>
      </c>
      <c r="B127" s="92" t="s">
        <v>144</v>
      </c>
      <c r="C127" s="93">
        <f>IFERROR(VLOOKUP(B127,'Anexo - Planilha de Cotação'!B:C,2,0),"")</f>
        <v>9.7149999999999999</v>
      </c>
      <c r="D127" s="94">
        <f t="shared" si="1"/>
        <v>9.7149999999999999</v>
      </c>
    </row>
    <row r="128" spans="1:5" ht="60" customHeight="1" thickBot="1" x14ac:dyDescent="0.25">
      <c r="A128" s="91">
        <v>1</v>
      </c>
      <c r="B128" s="92" t="s">
        <v>132</v>
      </c>
      <c r="C128" s="97">
        <f>IFERROR(VLOOKUP(B128,'Anexo - Planilha de Cotação'!B:C,2,0),"")</f>
        <v>18</v>
      </c>
      <c r="D128" s="98">
        <f t="shared" si="1"/>
        <v>18</v>
      </c>
    </row>
    <row r="129" spans="1:5" ht="15.75" x14ac:dyDescent="0.2">
      <c r="A129" s="307" t="s">
        <v>14</v>
      </c>
      <c r="B129" s="307"/>
      <c r="C129" s="307"/>
      <c r="D129" s="99">
        <f>SUM(D123:D128)</f>
        <v>448.14958333333334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264</v>
      </c>
      <c r="B134" s="88" t="s">
        <v>142</v>
      </c>
      <c r="C134" s="89">
        <f>IFERROR(VLOOKUP(B134,'Anexo - Planilha de Cotação'!B:C,2,0),"")</f>
        <v>0.17579999999999998</v>
      </c>
      <c r="D134" s="90">
        <f>IFERROR(C134*A134,"")</f>
        <v>46.411199999999994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46.411199999999994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37.345798611111114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3.8675999999999995</v>
      </c>
    </row>
    <row r="145" spans="1:4" x14ac:dyDescent="0.2">
      <c r="A145" s="53" t="s">
        <v>113</v>
      </c>
      <c r="B145" s="313" t="s">
        <v>215</v>
      </c>
      <c r="C145" s="313"/>
      <c r="D145" s="55">
        <f>((28)+(50))/C11</f>
        <v>6.5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47.713398611111117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58.662989261963887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119.0858682017867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679.44910807841563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441.0459122614277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238.40319581698796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857.19796554216623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1694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1824.9582222222225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175.84022510755557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168.35410485670369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47.713398611111117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3910.8659507975926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857.19796554216623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4768.0600000000004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4768.0600000000004</v>
      </c>
    </row>
    <row r="174" spans="1:4" ht="7.5" customHeight="1" x14ac:dyDescent="0.2"/>
    <row r="175" spans="1:4" ht="110.25" customHeight="1" x14ac:dyDescent="0.2">
      <c r="A175" s="318" t="s">
        <v>332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20:C20"/>
    <mergeCell ref="B21:C21"/>
    <mergeCell ref="C1:D1"/>
    <mergeCell ref="C2:D3"/>
    <mergeCell ref="A1:B1"/>
    <mergeCell ref="A2:B2"/>
    <mergeCell ref="B19:C19"/>
    <mergeCell ref="B7:D7"/>
    <mergeCell ref="A9:B9"/>
    <mergeCell ref="C9:D9"/>
    <mergeCell ref="A11:B11"/>
    <mergeCell ref="C11:D11"/>
    <mergeCell ref="A16:D16"/>
    <mergeCell ref="B18:C18"/>
    <mergeCell ref="A3:B3"/>
    <mergeCell ref="A121:D121"/>
    <mergeCell ref="B22:C22"/>
    <mergeCell ref="B23:C23"/>
    <mergeCell ref="B24:C24"/>
    <mergeCell ref="B25:C25"/>
    <mergeCell ref="B26:C26"/>
    <mergeCell ref="A119:D119"/>
    <mergeCell ref="B111:C111"/>
    <mergeCell ref="B112:C112"/>
    <mergeCell ref="B113:C113"/>
    <mergeCell ref="A117:D117"/>
    <mergeCell ref="B106:C106"/>
    <mergeCell ref="A28:D28"/>
    <mergeCell ref="B32:C32"/>
    <mergeCell ref="B33:C33"/>
    <mergeCell ref="B34:C34"/>
    <mergeCell ref="B57:C57"/>
    <mergeCell ref="B35:C35"/>
    <mergeCell ref="B58:C58"/>
    <mergeCell ref="B66:C66"/>
    <mergeCell ref="B62:C62"/>
    <mergeCell ref="B63:C63"/>
    <mergeCell ref="B64:C64"/>
    <mergeCell ref="B65:C65"/>
    <mergeCell ref="A68:D68"/>
    <mergeCell ref="A79:D79"/>
    <mergeCell ref="A37:D37"/>
    <mergeCell ref="A161:D161"/>
    <mergeCell ref="A129:C129"/>
    <mergeCell ref="A132:D132"/>
    <mergeCell ref="A140:C140"/>
    <mergeCell ref="B142:C142"/>
    <mergeCell ref="B143:C143"/>
    <mergeCell ref="B145:C145"/>
    <mergeCell ref="B144:C144"/>
    <mergeCell ref="B52:C52"/>
    <mergeCell ref="B53:C53"/>
    <mergeCell ref="B54:C54"/>
    <mergeCell ref="B55:C55"/>
    <mergeCell ref="B56:C56"/>
    <mergeCell ref="A173:C173"/>
    <mergeCell ref="B77:C77"/>
    <mergeCell ref="B101:C101"/>
    <mergeCell ref="B107:C107"/>
    <mergeCell ref="B158:C158"/>
    <mergeCell ref="B171:C171"/>
    <mergeCell ref="B170:C170"/>
    <mergeCell ref="B163:C163"/>
    <mergeCell ref="B164:C164"/>
    <mergeCell ref="B165:C165"/>
    <mergeCell ref="B166:C166"/>
    <mergeCell ref="B167:C167"/>
    <mergeCell ref="B168:C168"/>
    <mergeCell ref="B146:C146"/>
    <mergeCell ref="A149:D149"/>
    <mergeCell ref="B105:C105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85A3ACA1-4CB8-4C84-9CE9-7126304E3283}">
          <x14:formula1>
            <xm:f>'Anexo - Planilha de Cotação'!$B$5:$B$54</xm:f>
          </x14:formula1>
          <xm:sqref>B134:B139 B127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F74A8F97-02D4-4040-BC33-C93FCCF6F3F7}">
          <x14:formula1>
            <xm:f>'Anexo - Planilha de Cotação'!$B$5:$B$54</xm:f>
          </x14:formula1>
          <xm:sqref>B123:B126 B128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1E953-EE73-4CE3-BE48-FC9AA6D567A8}">
  <sheetPr codeName="Plan20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D.001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277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5174-10 - PORTEIRO</v>
      </c>
      <c r="C13" s="41" t="s">
        <v>75</v>
      </c>
      <c r="D13" s="47">
        <f ca="1">INDEX('Anexo - Quantitativo de Postos'!N6:N34,MATCH(C2,'Anexo - Quantitativo de Postos'!A6:A34,0))</f>
        <v>5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1896.3636363636363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67.27272727272728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1963.6363636363635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158.03030303030303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210.7070707070707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368.73737373737373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466.47474747474746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58.309343434343432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23.323737373737373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34.985606060606059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23.323737373737373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13.994242424242424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4.6647474747474744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186.58989898989898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811.66606060606057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86.29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779.29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368.73737373737373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811.66606060606057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779.29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1959.6934343434343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96.464015151515142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7.085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2.8340000000000001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21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7.3080000000000007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68.443640160000001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203.13465531151513</v>
      </c>
    </row>
    <row r="78" spans="1:6" ht="7.5" customHeight="1" x14ac:dyDescent="0.2">
      <c r="D78" s="30">
        <f ca="1">(((D26+D33)*3.95)*(14.16/1000))/12</f>
        <v>9.8890883333333353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1963.6363636363635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1959.6934343434343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86.29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203.13465531151513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39.251666666666665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4165.7161199579805</v>
      </c>
      <c r="D88" s="252">
        <f ca="1">SUM(D82:D87)</f>
        <v>86.29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4079.4261199579805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196.14870868716105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48.383348142833057</v>
      </c>
    </row>
    <row r="97" spans="1:6" x14ac:dyDescent="0.2">
      <c r="A97" s="53" t="s">
        <v>104</v>
      </c>
      <c r="B97" s="76" t="s">
        <v>53</v>
      </c>
      <c r="C97" s="81">
        <f ca="1">((D13*5%)*1.5%)*5</f>
        <v>1.8749999999999999E-2</v>
      </c>
      <c r="D97" s="69">
        <f t="shared" ca="1" si="0"/>
        <v>0.30648235732368911</v>
      </c>
    </row>
    <row r="98" spans="1:6" x14ac:dyDescent="0.2">
      <c r="A98" s="53" t="s">
        <v>105</v>
      </c>
      <c r="B98" s="76" t="s">
        <v>54</v>
      </c>
      <c r="C98" s="80">
        <f ca="1">(D13*0.78%)*15</f>
        <v>0.58499999999999996</v>
      </c>
      <c r="D98" s="69">
        <f t="shared" ca="1" si="0"/>
        <v>9.5622495484990999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5.8950438117908099</v>
      </c>
      <c r="D99" s="69">
        <f t="shared" ca="1" si="0"/>
        <v>96.358769278083912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154.61084932673975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154.61084932673975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154.61084932673975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4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280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430.02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35.835000000000001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39.251666666666665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64.804904539270808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131.55395621471973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750.58627496270128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487.22266971263065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263.36360525007063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946.94513571669177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1963.6363636363635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1959.6934343434343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203.13465531151513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154.61084932673975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39.251666666666665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4320.3269692847207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946.94513571669177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5267.27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5267.27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83CEFCD8-A5AB-4FFA-AE9C-90EF0F0F446F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AA23E44A-FC3F-4FAC-84E5-74482AA71D32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12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278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3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1680.909090909091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33.63636363636364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1714.5454545454547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140.07575757575759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186.76767676767679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326.84343434343441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408.27777777777783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51.034722222222229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20.413888888888891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30.620833333333337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20.413888888888891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12.248333333333335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4.0827777777777783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163.31111111111113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710.40333333333342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99.22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792.22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326.84343434343441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710.40333333333342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792.22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1829.4667676767679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84.410416666666677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6.1925303030303027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2.4770121212121214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18.336111111111116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6.3809666666666685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59.828690184242433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177.62572705292934</v>
      </c>
    </row>
    <row r="78" spans="1:6" ht="7.5" customHeight="1" x14ac:dyDescent="0.2">
      <c r="D78" s="30">
        <f ca="1">(((D26+D33)*3.95)*(14.16/1000))/12</f>
        <v>8.6443894696969714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1714.5454545454547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1829.4667676767679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99.22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177.62572705292934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39.251666666666665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3760.8896159418186</v>
      </c>
      <c r="D88" s="252">
        <f ca="1">SUM(D82:D87)</f>
        <v>99.22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3661.6696159418188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176.0619620716158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43.428617310998561</v>
      </c>
    </row>
    <row r="97" spans="1:9" x14ac:dyDescent="0.2">
      <c r="A97" s="53" t="s">
        <v>104</v>
      </c>
      <c r="B97" s="76" t="s">
        <v>53</v>
      </c>
      <c r="C97" s="81">
        <f ca="1">((D13*5%)*1.5%)*5</f>
        <v>1.1250000000000001E-2</v>
      </c>
      <c r="D97" s="69">
        <f t="shared" ca="1" si="0"/>
        <v>0.16505808944213982</v>
      </c>
    </row>
    <row r="98" spans="1:9" x14ac:dyDescent="0.2">
      <c r="A98" s="53" t="s">
        <v>105</v>
      </c>
      <c r="B98" s="76" t="s">
        <v>54</v>
      </c>
      <c r="C98" s="80">
        <f ca="1">(D13*0.78%)*15</f>
        <v>0.35100000000000003</v>
      </c>
      <c r="D98" s="69">
        <f t="shared" ca="1" si="0"/>
        <v>5.1498123905947626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5.1925796102078454</v>
      </c>
      <c r="D99" s="69">
        <f t="shared" ca="1" si="0"/>
        <v>76.184646198854935</v>
      </c>
      <c r="I99" s="20">
        <f ca="1">((((D26+D35)*C48)*3.95)/12)*1.42%</f>
        <v>3.3205435805555563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3.3205435805555563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124.9281339898904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9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124.9281339898904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124.9281339898904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4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280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430.02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35.835000000000001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39.251666666666665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58.287266248975634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118.32315048542054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675.09739212818658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438.22111418847203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236.87627793971461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851.70780886258274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1714.5454545454547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1829.4667676767679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177.62572705292934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124.9281339898904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39.251666666666665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3885.8177499317089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851.70780886258274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4737.53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4737.53</v>
      </c>
    </row>
    <row r="174" spans="1:4" ht="7.5" customHeight="1" x14ac:dyDescent="0.2"/>
    <row r="175" spans="1:4" ht="110.25" customHeight="1" x14ac:dyDescent="0.2">
      <c r="A175" s="318" t="s">
        <v>333</v>
      </c>
      <c r="B175" s="318"/>
      <c r="C175" s="318"/>
      <c r="D175" s="318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64:C164"/>
    <mergeCell ref="A140:C140"/>
    <mergeCell ref="B142:C142"/>
    <mergeCell ref="B143:C143"/>
    <mergeCell ref="B144:C144"/>
    <mergeCell ref="B145:C145"/>
    <mergeCell ref="B146:C146"/>
    <mergeCell ref="B171:C171"/>
    <mergeCell ref="B165:C165"/>
    <mergeCell ref="B166:C166"/>
    <mergeCell ref="B167:C167"/>
    <mergeCell ref="B168:C168"/>
    <mergeCell ref="B170:C170"/>
    <mergeCell ref="B163:C163"/>
    <mergeCell ref="B158:C158"/>
    <mergeCell ref="A149:D149"/>
    <mergeCell ref="A161:D161"/>
    <mergeCell ref="A121:D121"/>
    <mergeCell ref="B101:C101"/>
    <mergeCell ref="B107:C107"/>
    <mergeCell ref="A119:D119"/>
    <mergeCell ref="B111:C111"/>
    <mergeCell ref="A129:C129"/>
    <mergeCell ref="A132:D132"/>
    <mergeCell ref="B105:C105"/>
    <mergeCell ref="B106:C106"/>
    <mergeCell ref="B112:C112"/>
    <mergeCell ref="B113:C113"/>
    <mergeCell ref="A117:D11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A173:C173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900-000000000000}">
          <x14:formula1>
            <xm:f>'Anexo - Planilha de Cotação'!$B$5:$B$54</xm:f>
          </x14:formula1>
          <xm:sqref>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CFD3E3A4-AD4F-43A1-B98B-FD34EA3C0238}">
          <x14:formula1>
            <xm:f>'Anexo - Planilha de Cotação'!$B$5:$B$54</xm:f>
          </x14:formula1>
          <xm:sqref>B123:B128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DB1F3-D654-4581-8C2C-DCFA9D82F274}">
  <sheetPr codeName="Plan21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314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1680.909090909091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33.63636363636364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1714.5454545454547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7" x14ac:dyDescent="0.2">
      <c r="A33" s="50" t="s">
        <v>89</v>
      </c>
      <c r="B33" s="312" t="s">
        <v>27</v>
      </c>
      <c r="C33" s="312"/>
      <c r="D33" s="52">
        <f ca="1">(D19+D21)/12</f>
        <v>140.07575757575759</v>
      </c>
    </row>
    <row r="34" spans="1:7" ht="15.75" thickBot="1" x14ac:dyDescent="0.25">
      <c r="A34" s="53" t="s">
        <v>90</v>
      </c>
      <c r="B34" s="313" t="s">
        <v>28</v>
      </c>
      <c r="C34" s="313"/>
      <c r="D34" s="55">
        <f ca="1">(D33/3)+D33</f>
        <v>186.76767676767679</v>
      </c>
    </row>
    <row r="35" spans="1:7" ht="18" customHeight="1" x14ac:dyDescent="0.2">
      <c r="A35" s="59"/>
      <c r="B35" s="306" t="s">
        <v>2</v>
      </c>
      <c r="C35" s="306"/>
      <c r="D35" s="61">
        <f ca="1">SUM(D33:D34)</f>
        <v>326.84343434343441</v>
      </c>
    </row>
    <row r="36" spans="1:7" ht="7.5" customHeight="1" x14ac:dyDescent="0.2"/>
    <row r="37" spans="1:7" ht="30.75" customHeight="1" x14ac:dyDescent="0.2">
      <c r="A37" s="317" t="s">
        <v>29</v>
      </c>
      <c r="B37" s="317"/>
      <c r="C37" s="317"/>
      <c r="D37" s="317"/>
    </row>
    <row r="38" spans="1:7" ht="7.5" customHeight="1" x14ac:dyDescent="0.2"/>
    <row r="39" spans="1:7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7" x14ac:dyDescent="0.2">
      <c r="A40" s="50" t="s">
        <v>152</v>
      </c>
      <c r="B40" s="51" t="s">
        <v>33</v>
      </c>
      <c r="C40" s="66">
        <v>0.2</v>
      </c>
      <c r="D40" s="67">
        <f ca="1">($D$26+D35)*C40</f>
        <v>408.27777777777783</v>
      </c>
      <c r="G40" s="20" t="s">
        <v>169</v>
      </c>
    </row>
    <row r="41" spans="1:7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51.034722222222229</v>
      </c>
    </row>
    <row r="42" spans="1:7" x14ac:dyDescent="0.2">
      <c r="A42" s="53" t="s">
        <v>154</v>
      </c>
      <c r="B42" s="54" t="s">
        <v>35</v>
      </c>
      <c r="C42" s="70">
        <v>0.01</v>
      </c>
      <c r="D42" s="69">
        <f ca="1">($D$26+D35)*C42</f>
        <v>20.413888888888891</v>
      </c>
    </row>
    <row r="43" spans="1:7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30.620833333333337</v>
      </c>
    </row>
    <row r="44" spans="1:7" x14ac:dyDescent="0.2">
      <c r="A44" s="53" t="s">
        <v>156</v>
      </c>
      <c r="B44" s="54" t="s">
        <v>37</v>
      </c>
      <c r="C44" s="68">
        <v>0.01</v>
      </c>
      <c r="D44" s="69">
        <f ca="1">($D$26+D35)*C44</f>
        <v>20.413888888888891</v>
      </c>
    </row>
    <row r="45" spans="1:7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12.248333333333335</v>
      </c>
    </row>
    <row r="46" spans="1:7" x14ac:dyDescent="0.2">
      <c r="A46" s="53" t="s">
        <v>158</v>
      </c>
      <c r="B46" s="54" t="s">
        <v>5</v>
      </c>
      <c r="C46" s="68">
        <v>2E-3</v>
      </c>
      <c r="D46" s="69">
        <f ca="1">($D$26+D35)*C46</f>
        <v>4.0827777777777783</v>
      </c>
    </row>
    <row r="47" spans="1:7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163.31111111111113</v>
      </c>
    </row>
    <row r="48" spans="1:7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710.40333333333342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99.22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792.22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326.84343434343441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710.40333333333342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792.22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1829.4667676767679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84.410416666666677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6.1925303030303027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2.4770121212121214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18.336111111111116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6.3809666666666685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59.828690184242433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177.62572705292934</v>
      </c>
    </row>
    <row r="78" spans="1:6" ht="7.5" customHeight="1" x14ac:dyDescent="0.2">
      <c r="D78" s="30">
        <f ca="1">(((D26+D33)*3.95)*(14.16/1000))/12</f>
        <v>8.6443894696969714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1714.5454545454547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1829.4667676767679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99.22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177.62572705292934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39.251666666666665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3760.8896159418186</v>
      </c>
      <c r="D88" s="252">
        <f ca="1">SUM(D82:D87)</f>
        <v>99.22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3661.6696159418188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176.0619620716158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43.428617310998561</v>
      </c>
    </row>
    <row r="97" spans="1:9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5.5019363147379929E-2</v>
      </c>
    </row>
    <row r="98" spans="1:9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1.7166041301982542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5.1925796102078454</v>
      </c>
      <c r="D99" s="69">
        <f t="shared" ca="1" si="0"/>
        <v>76.184646198854935</v>
      </c>
      <c r="I99" s="20">
        <f ca="1">((((D26+D35)*C48)*3.95)/12)*1.42%</f>
        <v>3.3205435805555563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3.3205435805555563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121.38488700319914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  <c r="F103" s="25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  <c r="F105" s="25"/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benefícios'!A7:A35,0),15)/2*0.5</f>
        <v>43.698633658008653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43.698633658008653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121.38488700319914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43.698633658008653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165.08352066120779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4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280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430.02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35.835000000000001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39.251666666666665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58.889597049045392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119.54588200956215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682.07373496417836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442.74961743288765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239.32411753129065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860.50921402278595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1714.5454545454547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1829.4667676767679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177.62572705292934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165.08352066120779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39.251666666666665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3925.9731366030264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860.50921402278595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4786.4799999999996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4786.4799999999996</v>
      </c>
    </row>
    <row r="174" spans="1:4" ht="7.5" customHeight="1" x14ac:dyDescent="0.2"/>
    <row r="175" spans="1:4" ht="110.25" customHeight="1" x14ac:dyDescent="0.2">
      <c r="A175" s="318" t="s">
        <v>328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58:C158"/>
    <mergeCell ref="A161:D161"/>
    <mergeCell ref="B163:C163"/>
    <mergeCell ref="B164:C164"/>
    <mergeCell ref="B165:C165"/>
    <mergeCell ref="B166:C166"/>
    <mergeCell ref="B167:C167"/>
    <mergeCell ref="B168:C168"/>
    <mergeCell ref="B170:C170"/>
    <mergeCell ref="B171:C171"/>
    <mergeCell ref="A173:C173"/>
    <mergeCell ref="A149:D149"/>
    <mergeCell ref="A117:D117"/>
    <mergeCell ref="A119:D119"/>
    <mergeCell ref="A121:D121"/>
    <mergeCell ref="A129:C129"/>
    <mergeCell ref="A132:D132"/>
    <mergeCell ref="A140:C140"/>
    <mergeCell ref="B142:C142"/>
    <mergeCell ref="B143:C143"/>
    <mergeCell ref="B144:C144"/>
    <mergeCell ref="B145:C145"/>
    <mergeCell ref="B146:C146"/>
    <mergeCell ref="B113:C113"/>
    <mergeCell ref="B65:C65"/>
    <mergeCell ref="B66:C66"/>
    <mergeCell ref="A68:D68"/>
    <mergeCell ref="B77:C77"/>
    <mergeCell ref="A79:D79"/>
    <mergeCell ref="B101:C101"/>
    <mergeCell ref="B105:C105"/>
    <mergeCell ref="B106:C106"/>
    <mergeCell ref="B107:C107"/>
    <mergeCell ref="B111:C111"/>
    <mergeCell ref="B112:C112"/>
    <mergeCell ref="B64:C64"/>
    <mergeCell ref="B35:C35"/>
    <mergeCell ref="A37:D37"/>
    <mergeCell ref="B52:C52"/>
    <mergeCell ref="B53:C53"/>
    <mergeCell ref="B54:C54"/>
    <mergeCell ref="B55:C55"/>
    <mergeCell ref="B56:C56"/>
    <mergeCell ref="B57:C57"/>
    <mergeCell ref="B58:C58"/>
    <mergeCell ref="B62:C62"/>
    <mergeCell ref="B63:C63"/>
    <mergeCell ref="B34:C34"/>
    <mergeCell ref="B19:C19"/>
    <mergeCell ref="B20:C20"/>
    <mergeCell ref="B21:C21"/>
    <mergeCell ref="B22:C22"/>
    <mergeCell ref="B23:C23"/>
    <mergeCell ref="B24:C24"/>
    <mergeCell ref="B25:C25"/>
    <mergeCell ref="B26:C26"/>
    <mergeCell ref="A28:D28"/>
    <mergeCell ref="B32:C32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EBB5F4BB-C42B-4209-834C-14C6FC2A1F1C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695C3169-0F9F-4FFC-AC35-86F8115B932C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3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E.003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181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1680.909090909091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f ca="1">D19*1.5/8*0.2</f>
        <v>63.034090909090914</v>
      </c>
    </row>
    <row r="23" spans="1:4" x14ac:dyDescent="0.2">
      <c r="A23" s="53" t="s">
        <v>86</v>
      </c>
      <c r="B23" s="313" t="s">
        <v>21</v>
      </c>
      <c r="C23" s="313"/>
      <c r="D23" s="55">
        <f ca="1">D19/220*(1.5/8*200)*0.125*1.2</f>
        <v>42.977789256198349</v>
      </c>
    </row>
    <row r="24" spans="1:4" x14ac:dyDescent="0.2">
      <c r="A24" s="53" t="s">
        <v>87</v>
      </c>
      <c r="B24" s="313" t="s">
        <v>151</v>
      </c>
      <c r="C24" s="313"/>
      <c r="D24" s="55">
        <f ca="1">(SUM(D22:D23)*4.81)/20.8</f>
        <v>24.51524728822314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33.63636363636364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1845.0725819989673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7" x14ac:dyDescent="0.2">
      <c r="A33" s="50" t="s">
        <v>89</v>
      </c>
      <c r="B33" s="312" t="s">
        <v>27</v>
      </c>
      <c r="C33" s="312"/>
      <c r="D33" s="52">
        <f ca="1">(D19+D21)/12</f>
        <v>140.07575757575759</v>
      </c>
    </row>
    <row r="34" spans="1:7" ht="15.75" thickBot="1" x14ac:dyDescent="0.25">
      <c r="A34" s="53" t="s">
        <v>90</v>
      </c>
      <c r="B34" s="313" t="s">
        <v>28</v>
      </c>
      <c r="C34" s="313"/>
      <c r="D34" s="55">
        <f ca="1">(D33/3)+D33</f>
        <v>186.76767676767679</v>
      </c>
    </row>
    <row r="35" spans="1:7" ht="18" customHeight="1" x14ac:dyDescent="0.2">
      <c r="A35" s="59"/>
      <c r="B35" s="306" t="s">
        <v>2</v>
      </c>
      <c r="C35" s="306"/>
      <c r="D35" s="61">
        <f ca="1">SUM(D33:D34)</f>
        <v>326.84343434343441</v>
      </c>
    </row>
    <row r="36" spans="1:7" ht="7.5" customHeight="1" x14ac:dyDescent="0.2"/>
    <row r="37" spans="1:7" ht="30.75" customHeight="1" x14ac:dyDescent="0.2">
      <c r="A37" s="317" t="s">
        <v>29</v>
      </c>
      <c r="B37" s="317"/>
      <c r="C37" s="317"/>
      <c r="D37" s="317"/>
    </row>
    <row r="38" spans="1:7" ht="7.5" customHeight="1" x14ac:dyDescent="0.2"/>
    <row r="39" spans="1:7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7" x14ac:dyDescent="0.2">
      <c r="A40" s="50" t="s">
        <v>152</v>
      </c>
      <c r="B40" s="51" t="s">
        <v>33</v>
      </c>
      <c r="C40" s="66">
        <v>0.2</v>
      </c>
      <c r="D40" s="67">
        <f ca="1">($D$26+D35)*C40</f>
        <v>434.38320326848037</v>
      </c>
      <c r="G40" s="20" t="s">
        <v>169</v>
      </c>
    </row>
    <row r="41" spans="1:7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54.297900408560047</v>
      </c>
    </row>
    <row r="42" spans="1:7" x14ac:dyDescent="0.2">
      <c r="A42" s="53" t="s">
        <v>154</v>
      </c>
      <c r="B42" s="54" t="s">
        <v>35</v>
      </c>
      <c r="C42" s="70">
        <v>0.01</v>
      </c>
      <c r="D42" s="69">
        <f ca="1">($D$26+D35)*C42</f>
        <v>21.719160163424018</v>
      </c>
    </row>
    <row r="43" spans="1:7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32.578740245136025</v>
      </c>
    </row>
    <row r="44" spans="1:7" x14ac:dyDescent="0.2">
      <c r="A44" s="53" t="s">
        <v>156</v>
      </c>
      <c r="B44" s="54" t="s">
        <v>37</v>
      </c>
      <c r="C44" s="68">
        <v>0.01</v>
      </c>
      <c r="D44" s="69">
        <f ca="1">($D$26+D35)*C44</f>
        <v>21.719160163424018</v>
      </c>
    </row>
    <row r="45" spans="1:7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13.03149609805441</v>
      </c>
    </row>
    <row r="46" spans="1:7" x14ac:dyDescent="0.2">
      <c r="A46" s="53" t="s">
        <v>158</v>
      </c>
      <c r="B46" s="54" t="s">
        <v>5</v>
      </c>
      <c r="C46" s="68">
        <v>2E-3</v>
      </c>
      <c r="D46" s="69">
        <f ca="1">($D$26+D35)*C46</f>
        <v>4.3438320326848032</v>
      </c>
    </row>
    <row r="47" spans="1:7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173.75328130739214</v>
      </c>
    </row>
    <row r="48" spans="1:7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755.82677368715576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99.22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792.22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326.84343434343441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755.82677368715576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792.22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1874.8902080305902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89.903433280335321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6.631971632123796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2.6527886528495186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19.732026224155625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6.8667451260061583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64.040571555567652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189.82753647103806</v>
      </c>
    </row>
    <row r="78" spans="1:6" ht="7.5" customHeight="1" x14ac:dyDescent="0.2">
      <c r="D78" s="30">
        <f ca="1">(((D26+D33)*3.95)*(14.16/1000))/12</f>
        <v>9.252776410757793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1845.0725819989673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1874.8902080305902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99.22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189.82753647103806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39.251666666666665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3949.0419931672618</v>
      </c>
      <c r="D88" s="252">
        <f ca="1">SUM(D82:D87)</f>
        <v>99.22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3849.821993167262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185.10878501777333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45.660166971050757</v>
      </c>
    </row>
    <row r="97" spans="1:9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5.7846495318054164E-2</v>
      </c>
    </row>
    <row r="98" spans="1:9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1.8048106539232902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5.4611708993948165</v>
      </c>
      <c r="D99" s="69">
        <f t="shared" ca="1" si="0"/>
        <v>84.24255916344957</v>
      </c>
      <c r="I99" s="20">
        <f ca="1">((((D26+D35)*C48)*3.95)/12)*1.42%</f>
        <v>3.5328603113427146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3.5328603113427146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131.76538328374167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  <c r="F103" s="25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  <c r="F105" s="25"/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benefícios'!A7:A35,0),15)/2*0.5</f>
        <v>43.698633658008653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43.698633658008653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131.76538328374167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43.698633658008653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175.46401694175032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4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280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430.02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35.835000000000001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39.251666666666665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61.867590151635177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125.59120800781942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716.5655803828065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465.13906095024282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251.42651943256371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904.02437854226105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1845.0725819989673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1874.8902080305902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189.82753647103806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175.46401694175032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39.251666666666665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4124.5060101090121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904.02437854226105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5028.53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5028.53</v>
      </c>
    </row>
    <row r="174" spans="1:4" ht="7.5" customHeight="1" x14ac:dyDescent="0.2"/>
    <row r="175" spans="1:4" ht="110.25" customHeight="1" x14ac:dyDescent="0.2">
      <c r="A175" s="318" t="s">
        <v>329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64:C164"/>
    <mergeCell ref="A140:C140"/>
    <mergeCell ref="B142:C142"/>
    <mergeCell ref="B143:C143"/>
    <mergeCell ref="B144:C144"/>
    <mergeCell ref="B145:C145"/>
    <mergeCell ref="B146:C146"/>
    <mergeCell ref="B171:C171"/>
    <mergeCell ref="B165:C165"/>
    <mergeCell ref="B166:C166"/>
    <mergeCell ref="B167:C167"/>
    <mergeCell ref="B168:C168"/>
    <mergeCell ref="B170:C170"/>
    <mergeCell ref="B163:C163"/>
    <mergeCell ref="B158:C158"/>
    <mergeCell ref="A149:D149"/>
    <mergeCell ref="A161:D161"/>
    <mergeCell ref="A121:D121"/>
    <mergeCell ref="B101:C101"/>
    <mergeCell ref="B107:C107"/>
    <mergeCell ref="A119:D119"/>
    <mergeCell ref="B111:C111"/>
    <mergeCell ref="A129:C129"/>
    <mergeCell ref="A132:D132"/>
    <mergeCell ref="B105:C105"/>
    <mergeCell ref="B106:C106"/>
    <mergeCell ref="B112:C112"/>
    <mergeCell ref="B113:C113"/>
    <mergeCell ref="A117:D11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A173:C173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B00-000000000000}">
          <x14:formula1>
            <xm:f>'Anexo - Planilha de Cotação'!$B$5:$B$54</xm:f>
          </x14:formula1>
          <xm:sqref>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78B30949-4589-4C69-B80A-2D0ED105B364}">
          <x14:formula1>
            <xm:f>'Anexo - Planilha de Cotação'!$B$5:$B$54</xm:f>
          </x14:formula1>
          <xm:sqref>B123:B128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14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E.004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182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7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1849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37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1886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154.08333333333334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205.44444444444446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359.52777777777783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449.10555555555561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56.138194444444451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22.455277777777777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33.682916666666664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22.455277777777777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13.473166666666668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4.4910555555555556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179.64222222222222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781.44366666666667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35.36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728.36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359.52777777777783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781.44366666666667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728.36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1869.3314444444445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92.851458333333326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6.8117833333333344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2.7247133333333338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20.169722222222227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7.0190633333333352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65.811559202666672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195.38829975822222</v>
      </c>
    </row>
    <row r="78" spans="1:6" ht="7.5" customHeight="1" x14ac:dyDescent="0.2">
      <c r="D78" s="30">
        <f ca="1">(((D26+D33)*3.95)*(14.16/1000))/12</f>
        <v>9.5088284166666668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1886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1869.3314444444445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35.36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195.38829975822222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27.585000000000001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3978.3047442026668</v>
      </c>
      <c r="D88" s="252">
        <f ca="1">SUM(D82:D87)</f>
        <v>35.36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3942.9447442026667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259.26212016675066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63.951322974465164</v>
      </c>
    </row>
    <row r="97" spans="1:9" x14ac:dyDescent="0.2">
      <c r="A97" s="53" t="s">
        <v>104</v>
      </c>
      <c r="B97" s="76" t="s">
        <v>53</v>
      </c>
      <c r="C97" s="81">
        <f ca="1">((D13*5%)*1.5%)*5</f>
        <v>2.6250000000000002E-2</v>
      </c>
      <c r="D97" s="69">
        <f t="shared" ca="1" si="0"/>
        <v>0.5671358878647671</v>
      </c>
    </row>
    <row r="98" spans="1:9" x14ac:dyDescent="0.2">
      <c r="A98" s="53" t="s">
        <v>105</v>
      </c>
      <c r="B98" s="76" t="s">
        <v>54</v>
      </c>
      <c r="C98" s="80">
        <f ca="1">(D13*0.78%)*15</f>
        <v>0.81900000000000006</v>
      </c>
      <c r="D98" s="69">
        <f t="shared" ca="1" si="0"/>
        <v>17.694639701380733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5.6391640360619633</v>
      </c>
      <c r="D99" s="69">
        <f t="shared" ca="1" si="0"/>
        <v>121.83513532979295</v>
      </c>
      <c r="I99" s="20">
        <f ca="1">((((D26+D35)*C48)*3.95)/12)*1.42%</f>
        <v>3.6525979386111116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3.6525979386111116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204.04823389350361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benefícios'!A7:A35,0),15)/2*1.5</f>
        <v>95.864346590909093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95.864346590909093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204.04823389350361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95.864346590909093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299.91258048441273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2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140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24.168333333333333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27.585000000000001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64.173259870306197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130.27171753672158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743.27041171826284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482.47377602764431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260.79663569061853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937.71538912529059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1886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1869.3314444444445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195.38829975822222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299.91258048441273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27.585000000000001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4278.2173246870798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937.71538912529059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5215.93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5215.93</v>
      </c>
    </row>
    <row r="174" spans="1:4" ht="7.5" customHeight="1" x14ac:dyDescent="0.2"/>
    <row r="175" spans="1:4" ht="110.25" customHeight="1" x14ac:dyDescent="0.2">
      <c r="A175" s="318" t="s">
        <v>376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64:C164"/>
    <mergeCell ref="A140:C140"/>
    <mergeCell ref="B142:C142"/>
    <mergeCell ref="B143:C143"/>
    <mergeCell ref="B144:C144"/>
    <mergeCell ref="B145:C145"/>
    <mergeCell ref="B146:C146"/>
    <mergeCell ref="B171:C171"/>
    <mergeCell ref="B165:C165"/>
    <mergeCell ref="B166:C166"/>
    <mergeCell ref="B167:C167"/>
    <mergeCell ref="B168:C168"/>
    <mergeCell ref="B170:C170"/>
    <mergeCell ref="B163:C163"/>
    <mergeCell ref="B158:C158"/>
    <mergeCell ref="A149:D149"/>
    <mergeCell ref="A161:D161"/>
    <mergeCell ref="A121:D121"/>
    <mergeCell ref="B101:C101"/>
    <mergeCell ref="B107:C107"/>
    <mergeCell ref="A119:D119"/>
    <mergeCell ref="B111:C111"/>
    <mergeCell ref="A129:C129"/>
    <mergeCell ref="A132:D132"/>
    <mergeCell ref="B105:C105"/>
    <mergeCell ref="B106:C106"/>
    <mergeCell ref="B112:C112"/>
    <mergeCell ref="B113:C113"/>
    <mergeCell ref="A117:D11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A173:C173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9B91AFC-2974-4D20-B4C0-5390AAB0C828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C00-000001000000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6BE62-3968-475D-82CC-A09B74D94D0C}">
  <sheetPr codeName="Plan17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E.005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183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9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1849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f ca="1">D19*7/12*0.2</f>
        <v>215.71666666666667</v>
      </c>
    </row>
    <row r="23" spans="1:4" x14ac:dyDescent="0.2">
      <c r="A23" s="53" t="s">
        <v>86</v>
      </c>
      <c r="B23" s="313" t="s">
        <v>21</v>
      </c>
      <c r="C23" s="313"/>
      <c r="D23" s="55">
        <f ca="1">D19/220*(7/12*220)*0.125*1.2</f>
        <v>161.78750000000002</v>
      </c>
    </row>
    <row r="24" spans="1:4" x14ac:dyDescent="0.2">
      <c r="A24" s="53" t="s">
        <v>87</v>
      </c>
      <c r="B24" s="313" t="s">
        <v>151</v>
      </c>
      <c r="C24" s="313"/>
      <c r="D24" s="55">
        <f ca="1">(SUM(D22:D23)*4.81)/20.8</f>
        <v>87.297838541666664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37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2350.8020052083334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154.08333333333334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205.44444444444446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359.52777777777783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542.06595659722223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67.758244574652778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27.103297829861113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40.654946744791665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27.103297829861113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16.261978697916668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5.4206595659722225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216.8263826388889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943.19476447916668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35.36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728.36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359.52777777777783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943.19476447916668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728.36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2031.0825422569446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112.41187605251737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8.376616750868056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3.3506467003472227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25.140521444589123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8.748901462717015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80.809904338154467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238.83846674919326</v>
      </c>
    </row>
    <row r="78" spans="1:6" ht="7.5" customHeight="1" x14ac:dyDescent="0.2">
      <c r="D78" s="30">
        <f ca="1">(((D26+D33)*3.95)*(14.16/1000))/12</f>
        <v>11.675270562942712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2350.8020052083334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2031.0825422569446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35.36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238.83846674919326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27.585000000000001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4648.3080142144718</v>
      </c>
      <c r="D88" s="252">
        <f ca="1">SUM(D82:D87)</f>
        <v>35.36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4612.9480142144721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303.31712970177352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74.818225326437471</v>
      </c>
    </row>
    <row r="97" spans="1:9" x14ac:dyDescent="0.2">
      <c r="A97" s="53" t="s">
        <v>104</v>
      </c>
      <c r="B97" s="76" t="s">
        <v>53</v>
      </c>
      <c r="C97" s="81">
        <f ca="1">((D13*5%)*1.5%)*5</f>
        <v>3.3750000000000002E-2</v>
      </c>
      <c r="D97" s="69">
        <f t="shared" ca="1" si="0"/>
        <v>0.85307942728623809</v>
      </c>
    </row>
    <row r="98" spans="1:9" x14ac:dyDescent="0.2">
      <c r="A98" s="53" t="s">
        <v>105</v>
      </c>
      <c r="B98" s="76" t="s">
        <v>54</v>
      </c>
      <c r="C98" s="80">
        <f ca="1">(D13*0.78%)*15</f>
        <v>1.0529999999999999</v>
      </c>
      <c r="D98" s="69">
        <f t="shared" ca="1" si="0"/>
        <v>26.616078131330625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6.5956071313109419</v>
      </c>
      <c r="D99" s="69">
        <f t="shared" ca="1" si="0"/>
        <v>166.71338530914861</v>
      </c>
      <c r="I99" s="20">
        <f ca="1">((((D26+D35)*C48)*3.95)/12)*1.42%</f>
        <v>4.4086495283030382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4.4086495283030382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269.00076819420292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benefícios'!A7:A35,0),15)/2*1.5</f>
        <v>95.864346590909093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95.864346590909093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269.00076819420292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95.864346590909093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364.86511478511204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2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140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24.168333333333333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27.585000000000001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75.197596934993754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152.65112177803735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870.95698343912272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565.35804188153577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305.59894155758695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1098.8057021521538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2350.8020052083334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2031.0825422569446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238.83846674919326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364.86511478511204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27.585000000000001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5013.1731289995842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1098.8057021521538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6111.98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6111.98</v>
      </c>
    </row>
    <row r="174" spans="1:4" ht="7.5" customHeight="1" x14ac:dyDescent="0.2"/>
    <row r="175" spans="1:4" ht="110.25" customHeight="1" x14ac:dyDescent="0.2">
      <c r="A175" s="318" t="s">
        <v>375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5D5619FD-51DA-4ADC-8382-7CEAB9CBFBA5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14C4FB95-AA8D-4EFC-AADD-D2EFD7CFC747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E0BAA-0EAE-4AED-9FFD-F8579B181021}">
  <sheetPr codeName="Planilha5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E.006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195</v>
      </c>
      <c r="C5" s="41" t="s">
        <v>244</v>
      </c>
      <c r="D5" s="43">
        <f ca="1">INDEX('Anexo - Funções e benefícios'!B7:O35,MATCH(C2,'Anexo - Funções e benefícios'!A7:A35,0),2)</f>
        <v>30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5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1260.6818181818182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25.227272727272727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1285.909090909091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105.05681818181819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140.07575757575759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245.13257575757578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306.20833333333337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38.276041666666671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15.310416666666669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22.965624999999999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15.310416666666669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9.1862500000000011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3.0620833333333337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122.48333333333335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532.80250000000001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21.9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714.9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245.13257575757578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532.80250000000001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714.9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1492.8350757575759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63.307812500000004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4.6443977272727279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1.8577590909090913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13.752083333333335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4.7857250000000011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44.871517638181828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133.21929528969696</v>
      </c>
    </row>
    <row r="78" spans="1:6" ht="7.5" customHeight="1" x14ac:dyDescent="0.2">
      <c r="D78" s="30">
        <f ca="1">(((D26+D33)*3.95)*(14.16/1000))/12</f>
        <v>6.4832921022727286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1285.909090909091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1492.8350757575759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21.9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133.21929528969696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27.585000000000001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2939.548461956364</v>
      </c>
      <c r="D88" s="252">
        <f ca="1">SUM(D82:D87)</f>
        <v>21.9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2917.6484619563639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287.76806748062768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70.982789978554834</v>
      </c>
    </row>
    <row r="97" spans="1:9" x14ac:dyDescent="0.2">
      <c r="A97" s="53" t="s">
        <v>104</v>
      </c>
      <c r="B97" s="76" t="s">
        <v>53</v>
      </c>
      <c r="C97" s="81">
        <f ca="1">((D13*5%)*1.5%)*5</f>
        <v>1.8749999999999999E-2</v>
      </c>
      <c r="D97" s="69">
        <f t="shared" ca="1" si="0"/>
        <v>0.44963760543848075</v>
      </c>
    </row>
    <row r="98" spans="1:9" x14ac:dyDescent="0.2">
      <c r="A98" s="53" t="s">
        <v>105</v>
      </c>
      <c r="B98" s="76" t="s">
        <v>54</v>
      </c>
      <c r="C98" s="80">
        <f ca="1">(D13*0.78%)*15</f>
        <v>0.58499999999999996</v>
      </c>
      <c r="D98" s="69">
        <f t="shared" ca="1" si="0"/>
        <v>14.028693289680598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3.8857943789058842</v>
      </c>
      <c r="D99" s="69">
        <f t="shared" ca="1" si="0"/>
        <v>93.183961587069348</v>
      </c>
      <c r="I99" s="20">
        <f ca="1">((((D26+D35)*C48)*3.95)/12)*1.42%</f>
        <v>2.4904076854166672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2.4904076854166672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178.64508246074325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benefícios'!A7:A35,0),15)/2*1.5</f>
        <v>63.909564393939391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63.909564393939391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178.64508246074325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63.909564393939391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242.55464685468263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2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140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24.168333333333333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27.585000000000001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47.731546632165696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96.895039663296373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552.83846245210202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358.8600545741715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193.97840787793055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697.46504874756408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1285.909090909091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1492.8350757575759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133.21929528969696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242.55464685468263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27.585000000000001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3182.1031088110467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697.46504874756408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3879.57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3879.57</v>
      </c>
    </row>
    <row r="174" spans="1:4" ht="7.5" customHeight="1" x14ac:dyDescent="0.2"/>
    <row r="175" spans="1:4" ht="110.25" customHeight="1" x14ac:dyDescent="0.2">
      <c r="A175" s="318" t="s">
        <v>374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70:C170"/>
    <mergeCell ref="A119:D119"/>
    <mergeCell ref="B163:C163"/>
    <mergeCell ref="B164:C164"/>
    <mergeCell ref="B165:C165"/>
    <mergeCell ref="B166:C166"/>
    <mergeCell ref="B167:C167"/>
    <mergeCell ref="B168:C168"/>
    <mergeCell ref="B145:C145"/>
    <mergeCell ref="B146:C146"/>
    <mergeCell ref="A149:D149"/>
    <mergeCell ref="B144:C144"/>
    <mergeCell ref="A132:D132"/>
    <mergeCell ref="B158:C158"/>
    <mergeCell ref="A140:C140"/>
    <mergeCell ref="B143:C143"/>
    <mergeCell ref="B54:C54"/>
    <mergeCell ref="B55:C55"/>
    <mergeCell ref="A121:D121"/>
    <mergeCell ref="A129:C129"/>
    <mergeCell ref="B57:C57"/>
    <mergeCell ref="B111:C111"/>
    <mergeCell ref="B112:C112"/>
    <mergeCell ref="A117:D117"/>
    <mergeCell ref="B113:C113"/>
    <mergeCell ref="B56:C56"/>
    <mergeCell ref="B26:C26"/>
    <mergeCell ref="A28:D28"/>
    <mergeCell ref="B32:C32"/>
    <mergeCell ref="B53:C53"/>
    <mergeCell ref="B142:C142"/>
    <mergeCell ref="B33:C33"/>
    <mergeCell ref="B34:C34"/>
    <mergeCell ref="A37:D37"/>
    <mergeCell ref="B52:C52"/>
    <mergeCell ref="B35:C35"/>
    <mergeCell ref="B7:D7"/>
    <mergeCell ref="A9:B9"/>
    <mergeCell ref="C9:D9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C1:D1"/>
    <mergeCell ref="C2:D3"/>
    <mergeCell ref="A1:B1"/>
    <mergeCell ref="A2:B2"/>
    <mergeCell ref="A3:B3"/>
    <mergeCell ref="B171:C171"/>
    <mergeCell ref="A173:C173"/>
    <mergeCell ref="B58:C58"/>
    <mergeCell ref="B66:C66"/>
    <mergeCell ref="B77:C77"/>
    <mergeCell ref="B101:C101"/>
    <mergeCell ref="B107:C107"/>
    <mergeCell ref="B62:C62"/>
    <mergeCell ref="B63:C63"/>
    <mergeCell ref="B64:C64"/>
    <mergeCell ref="B65:C65"/>
    <mergeCell ref="A68:D68"/>
    <mergeCell ref="A79:D79"/>
    <mergeCell ref="B105:C105"/>
    <mergeCell ref="B106:C106"/>
    <mergeCell ref="A161:D16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ED7C04DD-EE80-4264-B5DC-A8AF8A7CCA15}">
          <x14:formula1>
            <xm:f>'Anexo - Planilha de Cotação'!$B$5:$B$54</xm:f>
          </x14:formula1>
          <xm:sqref>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13B2DAC-AE77-4AAA-BB49-F1EB983EBE80}">
          <x14:formula1>
            <xm:f>'Anexo - Planilha de Cotação'!$B$5:$B$54</xm:f>
          </x14:formula1>
          <xm:sqref>B123:B128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AD7FC-4FAB-4951-A743-4AEAC5BAFC95}">
  <sheetPr codeName="Planilha6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E.007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194</v>
      </c>
      <c r="C5" s="41" t="s">
        <v>244</v>
      </c>
      <c r="D5" s="43">
        <f ca="1">INDEX('Anexo - Funções e benefícios'!B7:O35,MATCH(C2,'Anexo - Funções e benefícios'!A7:A35,0),2)</f>
        <v>30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5174-20 - VIGIA</v>
      </c>
      <c r="C13" s="41" t="s">
        <v>75</v>
      </c>
      <c r="D13" s="47">
        <f ca="1">INDEX('Anexo - Quantitativo de Postos'!N6:N34,MATCH(C2,'Anexo - Quantitativo de Postos'!A6:A34,0))</f>
        <v>9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1260.6818181818182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f ca="1">D19*7/12*0.2</f>
        <v>147.07954545454547</v>
      </c>
    </row>
    <row r="23" spans="1:4" x14ac:dyDescent="0.2">
      <c r="A23" s="53" t="s">
        <v>86</v>
      </c>
      <c r="B23" s="313" t="s">
        <v>21</v>
      </c>
      <c r="C23" s="313"/>
      <c r="D23" s="55">
        <f ca="1">D19/220*(7/12*220)*0.125*1.2</f>
        <v>110.30965909090911</v>
      </c>
    </row>
    <row r="24" spans="1:4" x14ac:dyDescent="0.2">
      <c r="A24" s="53" t="s">
        <v>87</v>
      </c>
      <c r="B24" s="313" t="s">
        <v>151</v>
      </c>
      <c r="C24" s="313"/>
      <c r="D24" s="55">
        <f ca="1">(SUM(D22:D23)*4.81)/20.8</f>
        <v>59.521253551136354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25.227272727272727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1602.8195490056819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 t="str">
        <f>C13</f>
        <v>Postos:</v>
      </c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105.05681818181819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140.07575757575759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245.13257575757578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369.59042495265157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46.198803119081447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18.479521247632576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27.719281871448864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18.479521247632576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11.087712748579547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3.6959042495265155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147.83616998106061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643.08733941761375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21.9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714.9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245.13257575757578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643.08733941761375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714.9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1603.1199151751894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76.644460944898199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5.7113296028645832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2.2845318411458333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17.141264621310764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5.9651600882161464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55.097662048741682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162.8444091471772</v>
      </c>
    </row>
    <row r="78" spans="1:6" ht="7.5" customHeight="1" x14ac:dyDescent="0.2">
      <c r="D78" s="30">
        <f ca="1">(((D26+D33)*3.95)*(14.16/1000))/12</f>
        <v>7.960411747460939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1602.8195490056819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1603.1199151751894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21.9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162.8444091471772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27.585000000000001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3396.3688733280487</v>
      </c>
      <c r="D88" s="252">
        <f ca="1">SUM(D82:D87)</f>
        <v>21.9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3374.4688733280486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332.82432723235547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82.096667383981014</v>
      </c>
    </row>
    <row r="97" spans="1:9" x14ac:dyDescent="0.2">
      <c r="A97" s="53" t="s">
        <v>104</v>
      </c>
      <c r="B97" s="76" t="s">
        <v>53</v>
      </c>
      <c r="C97" s="81">
        <f ca="1">((D13*5%)*1.5%)*5</f>
        <v>3.3750000000000002E-2</v>
      </c>
      <c r="D97" s="69">
        <f t="shared" ca="1" si="0"/>
        <v>0.9360684203409998</v>
      </c>
    </row>
    <row r="98" spans="1:9" x14ac:dyDescent="0.2">
      <c r="A98" s="53" t="s">
        <v>105</v>
      </c>
      <c r="B98" s="76" t="s">
        <v>54</v>
      </c>
      <c r="C98" s="80">
        <f ca="1">(D13*0.78%)*15</f>
        <v>1.0529999999999999</v>
      </c>
      <c r="D98" s="69">
        <f t="shared" ca="1" si="0"/>
        <v>29.205334714639193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4.5379146711210963</v>
      </c>
      <c r="D99" s="69">
        <f t="shared" ca="1" si="0"/>
        <v>125.86069978780955</v>
      </c>
      <c r="I99" s="20">
        <f ca="1">((((D26+D35)*C48)*3.95)/12)*1.42%</f>
        <v>3.0058974056611629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3.0058974056611629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238.09877030677075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(D19+D21)/D5/5*INDEX('Anexo - Funções e benefícios'!B7:P35,MATCH(C2,'Anexo - Funções e benefícios'!A7:A35,0),15)/2*1.5</f>
        <v>63.909564393939391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63.909564393939391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238.09877030677075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63.909564393939391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302.00833470071012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2</v>
      </c>
      <c r="B123" s="88" t="s">
        <v>134</v>
      </c>
      <c r="C123" s="89">
        <f>IFERROR(VLOOKUP(B123,'Anexo - Planilha de Cotação'!B:C,2,0),"")</f>
        <v>66.010000000000005</v>
      </c>
      <c r="D123" s="90">
        <f>IFERROR(C123*A123,"")</f>
        <v>132.02000000000001</v>
      </c>
    </row>
    <row r="124" spans="1:5" ht="60" customHeight="1" x14ac:dyDescent="0.2">
      <c r="A124" s="91">
        <v>2</v>
      </c>
      <c r="B124" s="92" t="s">
        <v>135</v>
      </c>
      <c r="C124" s="93">
        <f>IFERROR(VLOOKUP(B124,'Anexo - Planilha de Cotação'!B:C,2,0),"")</f>
        <v>70</v>
      </c>
      <c r="D124" s="94">
        <f t="shared" ref="D124:D128" si="1">IFERROR(C124*A124,"")</f>
        <v>140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290.02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24.168333333333333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27.585000000000001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55.475658120431383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112.61558598447571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642.53265822629442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417.08260270829635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225.45005551799807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810.62390233120152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1602.8195490056819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1603.1199151751894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162.8444091471772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302.00833470071012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27.585000000000001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3698.377208028759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810.62390233120152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4509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4509</v>
      </c>
    </row>
    <row r="174" spans="1:4" ht="7.5" customHeight="1" x14ac:dyDescent="0.2"/>
    <row r="175" spans="1:4" ht="110.25" customHeight="1" x14ac:dyDescent="0.2">
      <c r="A175" s="318" t="s">
        <v>373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70:C170"/>
    <mergeCell ref="A119:D119"/>
    <mergeCell ref="B163:C163"/>
    <mergeCell ref="B164:C164"/>
    <mergeCell ref="B165:C165"/>
    <mergeCell ref="B166:C166"/>
    <mergeCell ref="B167:C167"/>
    <mergeCell ref="B168:C168"/>
    <mergeCell ref="B145:C145"/>
    <mergeCell ref="B146:C146"/>
    <mergeCell ref="A149:D149"/>
    <mergeCell ref="B144:C144"/>
    <mergeCell ref="A132:D132"/>
    <mergeCell ref="B158:C158"/>
    <mergeCell ref="A140:C140"/>
    <mergeCell ref="B143:C143"/>
    <mergeCell ref="B54:C54"/>
    <mergeCell ref="B55:C55"/>
    <mergeCell ref="A121:D121"/>
    <mergeCell ref="A129:C129"/>
    <mergeCell ref="B57:C57"/>
    <mergeCell ref="B111:C111"/>
    <mergeCell ref="B112:C112"/>
    <mergeCell ref="A117:D117"/>
    <mergeCell ref="B113:C113"/>
    <mergeCell ref="B56:C56"/>
    <mergeCell ref="B26:C26"/>
    <mergeCell ref="A28:D28"/>
    <mergeCell ref="B32:C32"/>
    <mergeCell ref="B53:C53"/>
    <mergeCell ref="B142:C142"/>
    <mergeCell ref="B33:C33"/>
    <mergeCell ref="B34:C34"/>
    <mergeCell ref="A37:D37"/>
    <mergeCell ref="B52:C52"/>
    <mergeCell ref="B35:C35"/>
    <mergeCell ref="B7:D7"/>
    <mergeCell ref="A9:B9"/>
    <mergeCell ref="C9:D9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C1:D1"/>
    <mergeCell ref="C2:D3"/>
    <mergeCell ref="A1:B1"/>
    <mergeCell ref="A2:B2"/>
    <mergeCell ref="A3:B3"/>
    <mergeCell ref="B171:C171"/>
    <mergeCell ref="A173:C173"/>
    <mergeCell ref="B58:C58"/>
    <mergeCell ref="B66:C66"/>
    <mergeCell ref="B77:C77"/>
    <mergeCell ref="B101:C101"/>
    <mergeCell ref="B107:C107"/>
    <mergeCell ref="B62:C62"/>
    <mergeCell ref="B63:C63"/>
    <mergeCell ref="B64:C64"/>
    <mergeCell ref="B65:C65"/>
    <mergeCell ref="A68:D68"/>
    <mergeCell ref="A79:D79"/>
    <mergeCell ref="B105:C105"/>
    <mergeCell ref="B106:C106"/>
    <mergeCell ref="A161:D16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8E8D95B0-58B7-4D8D-A07F-730DBD472D49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62674E6B-9AC5-4FD1-96E6-5119DE7A9455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A.002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218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22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1641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1641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136.75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182.33333333333334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319.08333333333337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392.01666666666671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49.002083333333339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19.600833333333334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29.401250000000001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19.600833333333334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11.7605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3.9201666666666672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156.80666666666667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682.10900000000015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101.61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794.61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319.08333333333337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682.10900000000015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794.61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1795.8023333333335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81.024375000000006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5.9349499999999997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2.37398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17.549583333333334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6.1072550000000012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57.348587127999998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170.33873046133334</v>
      </c>
    </row>
    <row r="78" spans="1:6" ht="7.5" customHeight="1" x14ac:dyDescent="0.2">
      <c r="D78" s="30">
        <f ca="1">(((D26+D33)*3.95)*(14.16/1000))/12</f>
        <v>8.2860927499999999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1641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1795.8023333333335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101.61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170.33873046133334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52.131666666666661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3659.2727304613336</v>
      </c>
      <c r="D88" s="252">
        <f ca="1">SUM(D82:D87)</f>
        <v>114.73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3544.5427304613336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170.43021714868462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42.039453563342207</v>
      </c>
    </row>
    <row r="97" spans="1:6" x14ac:dyDescent="0.2">
      <c r="A97" s="53" t="s">
        <v>104</v>
      </c>
      <c r="B97" s="76" t="s">
        <v>53</v>
      </c>
      <c r="C97" s="81">
        <f ca="1">((D13*5%)*1.5%)*5</f>
        <v>8.2500000000000004E-2</v>
      </c>
      <c r="D97" s="69">
        <f t="shared" ca="1" si="0"/>
        <v>1.1717077428972067</v>
      </c>
    </row>
    <row r="98" spans="1:6" x14ac:dyDescent="0.2">
      <c r="A98" s="53" t="s">
        <v>105</v>
      </c>
      <c r="B98" s="76" t="s">
        <v>54</v>
      </c>
      <c r="C98" s="80">
        <f ca="1">(D13*0.78%)*15</f>
        <v>2.5739999999999998</v>
      </c>
      <c r="D98" s="69">
        <f t="shared" ca="1" si="0"/>
        <v>36.557281578392853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5.066100236680275</v>
      </c>
      <c r="D99" s="69">
        <f t="shared" ca="1" si="0"/>
        <v>71.951380286201825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151.7198231708341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151.7198231708341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151.7198231708341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52.131666666666661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57.16488830448251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116.04472325809951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662.09773590699933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429.7827408519118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ca="1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ca="1">SUM($D$169,$D$152,$D$153)/(1-SUM($C$154))*C157</f>
        <v>232.31499505508748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835.30734746958137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1641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1795.8023333333335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170.33873046133334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151.7198231708341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52.131666666666661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3810.9925536321675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835.30734746958137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4646.3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4646.3</v>
      </c>
    </row>
    <row r="174" spans="1:4" ht="7.5" customHeight="1" x14ac:dyDescent="0.2"/>
    <row r="175" spans="1:4" ht="110.25" customHeight="1" x14ac:dyDescent="0.2">
      <c r="A175" s="318" t="s">
        <v>320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58:C158"/>
    <mergeCell ref="B168:C168"/>
    <mergeCell ref="B163:C163"/>
    <mergeCell ref="B144:C144"/>
    <mergeCell ref="B145:C145"/>
    <mergeCell ref="B146:C146"/>
    <mergeCell ref="B164:C164"/>
    <mergeCell ref="B165:C165"/>
    <mergeCell ref="B166:C166"/>
    <mergeCell ref="B171:C171"/>
    <mergeCell ref="A173:C173"/>
    <mergeCell ref="A149:D149"/>
    <mergeCell ref="B34:C34"/>
    <mergeCell ref="B62:C62"/>
    <mergeCell ref="B63:C63"/>
    <mergeCell ref="B64:C64"/>
    <mergeCell ref="B111:C111"/>
    <mergeCell ref="B105:C105"/>
    <mergeCell ref="B106:C106"/>
    <mergeCell ref="B54:C54"/>
    <mergeCell ref="B55:C55"/>
    <mergeCell ref="B56:C56"/>
    <mergeCell ref="B107:C107"/>
    <mergeCell ref="B35:C35"/>
    <mergeCell ref="B58:C58"/>
    <mergeCell ref="B66:C66"/>
    <mergeCell ref="B77:C77"/>
    <mergeCell ref="B101:C101"/>
    <mergeCell ref="B20:C20"/>
    <mergeCell ref="A37:D37"/>
    <mergeCell ref="B65:C65"/>
    <mergeCell ref="A68:D68"/>
    <mergeCell ref="B22:C22"/>
    <mergeCell ref="B57:C57"/>
    <mergeCell ref="B23:C23"/>
    <mergeCell ref="B24:C24"/>
    <mergeCell ref="B25:C25"/>
    <mergeCell ref="B32:C32"/>
    <mergeCell ref="A28:D28"/>
    <mergeCell ref="B26:C26"/>
    <mergeCell ref="B21:C21"/>
    <mergeCell ref="B52:C52"/>
    <mergeCell ref="B53:C53"/>
    <mergeCell ref="B33:C33"/>
    <mergeCell ref="B18:C18"/>
    <mergeCell ref="B19:C19"/>
    <mergeCell ref="C1:D1"/>
    <mergeCell ref="C2:D3"/>
    <mergeCell ref="A1:B1"/>
    <mergeCell ref="A2:B2"/>
    <mergeCell ref="A3:B3"/>
    <mergeCell ref="A16:D16"/>
    <mergeCell ref="B7:D7"/>
    <mergeCell ref="C9:D9"/>
    <mergeCell ref="C11:D11"/>
    <mergeCell ref="A11:B11"/>
    <mergeCell ref="A9:B9"/>
    <mergeCell ref="A117:D117"/>
    <mergeCell ref="A79:D79"/>
    <mergeCell ref="B170:C170"/>
    <mergeCell ref="A161:D161"/>
    <mergeCell ref="B112:C112"/>
    <mergeCell ref="B113:C113"/>
    <mergeCell ref="A119:D119"/>
    <mergeCell ref="B167:C167"/>
    <mergeCell ref="B143:C143"/>
    <mergeCell ref="B142:C142"/>
    <mergeCell ref="A132:D132"/>
    <mergeCell ref="A121:D121"/>
    <mergeCell ref="A140:C140"/>
    <mergeCell ref="A129:C129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D5C95355-AF96-43BD-A1DE-B59549567573}">
          <x14:formula1>
            <xm:f>'Anexo - Planilha de Cotação'!$B$5:$B$54</xm:f>
          </x14:formula1>
          <xm:sqref>B123:B128 B134:B139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11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F.001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184</v>
      </c>
      <c r="C5" s="41" t="s">
        <v>244</v>
      </c>
      <c r="D5" s="43">
        <f ca="1">INDEX('Anexo - Funções e benefícios'!B7:O35,MATCH(C2,'Anexo - Funções e benefícios'!A7:A35,0),2)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510 - SUPERVISOR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2611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2611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217.58333333333334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290.11111111111114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507.69444444444446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623.73888888888894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77.967361111111117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31.186944444444443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46.78041666666666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31.186944444444443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18.712166666666665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6.2373888888888889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249.49555555555554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1085.3056666666666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43.41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736.41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507.69444444444446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1085.3056666666666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736.41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2329.4101111111108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0.42</v>
      </c>
      <c r="D71" s="67">
        <f ca="1">(((D26+D35)*C71)+(((D26/30)*3*1)*0))/12</f>
        <v>109.15430555555555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8.2681666666666676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3.307266666666667</v>
      </c>
    </row>
    <row r="74" spans="1:6" x14ac:dyDescent="0.2">
      <c r="A74" s="53" t="s">
        <v>97</v>
      </c>
      <c r="B74" s="76" t="s">
        <v>47</v>
      </c>
      <c r="C74" s="68">
        <v>0.2</v>
      </c>
      <c r="D74" s="69">
        <f ca="1">(((D26/30)*7)/12)*C74</f>
        <v>10.15388888888889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3.5335533333333338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91.049629234666682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225.46681034577779</v>
      </c>
    </row>
    <row r="78" spans="1:6" ht="7.5" customHeight="1" x14ac:dyDescent="0.2">
      <c r="D78" s="30">
        <f ca="1">(((D26+D33)*3.95)*(14.16/1000))/12</f>
        <v>13.184026916666667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2611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2329.4101111111108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43.41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225.46681034577779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28.25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0</v>
      </c>
    </row>
    <row r="88" spans="1:6" ht="18" customHeight="1" thickBot="1" x14ac:dyDescent="0.25">
      <c r="A88" s="249"/>
      <c r="B88" s="250" t="s">
        <v>338</v>
      </c>
      <c r="C88" s="251">
        <f ca="1">SUM(C82:C87)</f>
        <v>5194.1269214568883</v>
      </c>
      <c r="D88" s="252">
        <f ca="1">SUM(D82:D87)</f>
        <v>43.41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5150.7169214568885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247.65897046501354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61.089212714703336</v>
      </c>
    </row>
    <row r="97" spans="1:9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7.7393428270316728E-2</v>
      </c>
    </row>
    <row r="98" spans="1:9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2.4146749620338821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7.5933916542438915</v>
      </c>
      <c r="D99" s="69">
        <f t="shared" ca="1" si="0"/>
        <v>156.71429661897236</v>
      </c>
      <c r="I99" s="20">
        <f ca="1">((((D26+D35)*C48)*3.95)/12)*1.42%</f>
        <v>5.0728995702777775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5.0728995702777775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220.2955777239799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((D26+D66+D77)/(((365/12)/7)*44))*20.3*0</f>
        <v>0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0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220.2955777239799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220.2955777239799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91">
        <v>4</v>
      </c>
      <c r="B123" s="92" t="s">
        <v>135</v>
      </c>
      <c r="C123" s="89">
        <f>IFERROR(VLOOKUP(B123,'Anexo - Planilha de Cotação'!B:C,2,0),"")</f>
        <v>70</v>
      </c>
      <c r="D123" s="90">
        <f>IFERROR(C123*A123,"")</f>
        <v>280</v>
      </c>
    </row>
    <row r="124" spans="1:5" ht="60" customHeight="1" x14ac:dyDescent="0.2">
      <c r="A124" s="91">
        <v>1</v>
      </c>
      <c r="B124" s="92" t="s">
        <v>132</v>
      </c>
      <c r="C124" s="93">
        <f>IFERROR(VLOOKUP(B124,'Anexo - Planilha de Cotação'!B:C,2,0),"")</f>
        <v>18</v>
      </c>
      <c r="D124" s="94">
        <f t="shared" ref="D124:D128" si="1">IFERROR(C124*A124,"")</f>
        <v>18</v>
      </c>
    </row>
    <row r="125" spans="1:5" ht="60" customHeight="1" x14ac:dyDescent="0.2">
      <c r="A125" s="91"/>
      <c r="B125" s="92"/>
      <c r="C125" s="93" t="str">
        <f>IFERROR(VLOOKUP(B125,'Anexo - Planilha de Cotação'!B:C,2,0),"")</f>
        <v/>
      </c>
      <c r="D125" s="94" t="str">
        <f t="shared" si="1"/>
        <v/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298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24.833333333333332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28.25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81.21633748771302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164.86916510005742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940.66751049799529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610.60873488466359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330.0587756133317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1186.7530130857658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2611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2329.4101111111108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225.46681034577779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220.2955777239799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28.25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5414.4224991808678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1186.7530130857658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6601.18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6601.18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B101:C101"/>
    <mergeCell ref="B107:C10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A132:D132"/>
    <mergeCell ref="B105:C105"/>
    <mergeCell ref="B106:C106"/>
    <mergeCell ref="B111:C111"/>
    <mergeCell ref="B112:C112"/>
    <mergeCell ref="B113:C113"/>
    <mergeCell ref="A117:D117"/>
    <mergeCell ref="A121:D121"/>
    <mergeCell ref="A129:C129"/>
    <mergeCell ref="A119:D119"/>
    <mergeCell ref="B164:C164"/>
    <mergeCell ref="A140:C140"/>
    <mergeCell ref="B142:C142"/>
    <mergeCell ref="B143:C143"/>
    <mergeCell ref="B144:C144"/>
    <mergeCell ref="B145:C145"/>
    <mergeCell ref="B146:C146"/>
    <mergeCell ref="A149:D149"/>
    <mergeCell ref="A161:D161"/>
    <mergeCell ref="B163:C163"/>
    <mergeCell ref="B158:C158"/>
    <mergeCell ref="A173:C173"/>
    <mergeCell ref="B165:C165"/>
    <mergeCell ref="B166:C166"/>
    <mergeCell ref="B167:C167"/>
    <mergeCell ref="B168:C168"/>
    <mergeCell ref="B170:C170"/>
    <mergeCell ref="B171:C17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E00-000000000000}">
          <x14:formula1>
            <xm:f>'Anexo - Planilha de Cotação'!$B$5:$B$54</xm:f>
          </x14:formula1>
          <xm:sqref>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0000000-0002-0000-0E00-000001000000}">
          <x14:formula1>
            <xm:f>'Anexo - Planilha de Cotação'!$B$5:$B$54</xm:f>
          </x14:formula1>
          <xm:sqref>B123:B128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E4746-4F92-4E99-B00F-C29FA3A698F5}">
  <sheetPr codeName="Plan22"/>
  <dimension ref="A1:I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Resumo'!A21:A50,MATCH(B5,'Quadro Resumo'!C21:C50,0),1)</f>
        <v>F.002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318</v>
      </c>
      <c r="C5" s="41" t="s">
        <v>244</v>
      </c>
      <c r="D5" s="43">
        <f ca="1">INDEX('Anexo - Funções e benefícios'!B7:O36,MATCH(C2,'Anexo - Funções e benefícios'!A7:A36,0),2)</f>
        <v>44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benefícios'!B7:O37,MATCH(C2,'Anexo - Funções e benefícios'!A7:A37,0),3)&amp;" - "&amp;INDEX('Anexo - Funções e benefícios'!B7:O37,MATCH(C2,'Anexo - Funções e benefícios'!A7:A37,0),4)</f>
        <v>510 - SUPERVISOR</v>
      </c>
      <c r="C13" s="41" t="s">
        <v>75</v>
      </c>
      <c r="D13" s="47">
        <f ca="1">INDEX('Anexo - Quantitativo de Postos'!N6:N37,MATCH(C2,'Anexo - Quantitativo de Postos'!A6:A37,0))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benefícios'!B7:O36,MATCH(C2,'Anexo - Funções e benefícios'!A7:A36,0),6)/44*D5</f>
        <v>2611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benefícios'!B7:O36,MATCH(C2,'Anexo - Funções e benefícios'!A7:A36,0),9)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benefícios'!B7:O36,MATCH(C2,'Anexo - Funções e benefícios'!A7:A36,0),8)</f>
        <v>0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benefícios'!B7:O36,MATCH(C2,'Anexo - Funções e benefícios'!A7:A36,0),7)/44*D5</f>
        <v>260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2871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217.58333333333334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290.11111111111114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507.69444444444446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675.73888888888894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84.467361111111117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33.786944444444444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50.680416666666666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33.786944444444444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20.272166666666667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6.7573888888888884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270.29555555555555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1175.7856666666667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benefícios'!B7:P37,MATCH(C2,'Anexo - Funções e benefícios'!A7:A37,0),10)*INDEX('Anexo - Funções e benefícios'!B7:P37,MATCH(C2,'Anexo - Funções e benefícios'!A7:A37,0),15),0,(INDEX('Anexo - Funções e benefícios'!B7:P37,MATCH(C2,'Anexo - Funções e benefícios'!A7:A37,0),10)*INDEX('Anexo - Funções e benefícios'!B7:P37,MATCH(C2,'Anexo - Funções e benefícios'!A7:A37,0),15))-(D19*6%)),2)</f>
        <v>43.41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benefícios'!B7:P37,MATCH(C2,'Anexo - Funções e benefícios'!A7:A37,0),11)*80%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benefícios'!B7:P37,MATCH(C2,'Anexo - Funções e benefícios'!A7:A37,0),12)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benefícios'!B7:P37,MATCH(C2,'Anexo - Funções e benefícios'!A7:A37,0),13)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benefícios'!B7:P37,MATCH(C2,'Anexo - Funções e benefícios'!A7:A37,0),14)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736.41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507.69444444444446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1175.7856666666667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736.41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2419.8901111111109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0.42</v>
      </c>
      <c r="D71" s="67">
        <f ca="1">(((D26+D35)*C71)+(((D26/30)*3*1)*0))/12</f>
        <v>118.25430555555555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9.0308333333333337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3.6123333333333338</v>
      </c>
    </row>
    <row r="74" spans="1:6" x14ac:dyDescent="0.2">
      <c r="A74" s="53" t="s">
        <v>97</v>
      </c>
      <c r="B74" s="76" t="s">
        <v>47</v>
      </c>
      <c r="C74" s="68">
        <v>0.2</v>
      </c>
      <c r="D74" s="69">
        <f ca="1">(((D26/30)*7)/12)*C74</f>
        <v>11.164999999999999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3.8854199999999999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99.419668488000013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245.36756071022222</v>
      </c>
    </row>
    <row r="78" spans="1:6" ht="7.5" customHeight="1" x14ac:dyDescent="0.2">
      <c r="D78" s="30">
        <f ca="1">(((D26+D33)*3.95)*(14.16/1000))/12</f>
        <v>14.395886916666669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23" t="s">
        <v>88</v>
      </c>
      <c r="B82" s="224" t="str">
        <f>B164</f>
        <v>Módulo 1 - Composição da Remuneração</v>
      </c>
      <c r="C82" s="225">
        <f ca="1">D26</f>
        <v>2871</v>
      </c>
      <c r="D82" s="226"/>
    </row>
    <row r="83" spans="1:6" x14ac:dyDescent="0.2">
      <c r="A83" s="223" t="s">
        <v>95</v>
      </c>
      <c r="B83" s="224" t="str">
        <f>B165</f>
        <v>Módulo 2 - Encargos e Benefícios Anuais, Mensais e Diários</v>
      </c>
      <c r="C83" s="225">
        <f ca="1">D66</f>
        <v>2419.8901111111109</v>
      </c>
      <c r="D83" s="226"/>
    </row>
    <row r="84" spans="1:6" x14ac:dyDescent="0.2">
      <c r="A84" s="223" t="s">
        <v>305</v>
      </c>
      <c r="B84" s="227" t="s">
        <v>337</v>
      </c>
      <c r="C84" s="225"/>
      <c r="D84" s="226">
        <f ca="1">D53</f>
        <v>43.41</v>
      </c>
      <c r="F84" s="25"/>
    </row>
    <row r="85" spans="1:6" x14ac:dyDescent="0.2">
      <c r="A85" s="223" t="s">
        <v>100</v>
      </c>
      <c r="B85" s="224" t="str">
        <f>B166</f>
        <v>Módulo 3 - Provisão para Rescisão</v>
      </c>
      <c r="C85" s="225">
        <f ca="1">D77</f>
        <v>245.36756071022222</v>
      </c>
      <c r="D85" s="226"/>
    </row>
    <row r="86" spans="1:6" x14ac:dyDescent="0.2">
      <c r="A86" s="223" t="s">
        <v>101</v>
      </c>
      <c r="B86" s="224" t="str">
        <f>B168</f>
        <v>Módulo 5 - Insumos Diversos</v>
      </c>
      <c r="C86" s="225">
        <f>D147</f>
        <v>28.25</v>
      </c>
      <c r="D86" s="226"/>
    </row>
    <row r="87" spans="1:6" ht="15.75" thickBot="1" x14ac:dyDescent="0.25">
      <c r="A87" s="228" t="s">
        <v>305</v>
      </c>
      <c r="B87" s="229" t="s">
        <v>79</v>
      </c>
      <c r="C87" s="230"/>
      <c r="D87" s="231">
        <f>D144</f>
        <v>0</v>
      </c>
    </row>
    <row r="88" spans="1:6" ht="18" customHeight="1" thickBot="1" x14ac:dyDescent="0.25">
      <c r="A88" s="232"/>
      <c r="B88" s="233" t="s">
        <v>338</v>
      </c>
      <c r="C88" s="234">
        <f ca="1">SUM(C82:C87)</f>
        <v>5564.5076718213331</v>
      </c>
      <c r="D88" s="235">
        <f ca="1">SUM(D82:D87)</f>
        <v>43.41</v>
      </c>
    </row>
    <row r="89" spans="1:6" ht="18" customHeight="1" thickBot="1" x14ac:dyDescent="0.25">
      <c r="A89" s="232"/>
      <c r="B89" s="233" t="s">
        <v>77</v>
      </c>
      <c r="C89" s="234"/>
      <c r="D89" s="235">
        <f ca="1">C88-D88</f>
        <v>5521.0976718213333</v>
      </c>
    </row>
    <row r="90" spans="1:6" ht="18" customHeight="1" x14ac:dyDescent="0.2">
      <c r="A90" s="236"/>
      <c r="B90" s="237" t="s">
        <v>78</v>
      </c>
      <c r="C90" s="238"/>
      <c r="D90" s="239">
        <f ca="1">D89/INDEX('Anexo - Funções e benefícios'!B7:P37,MATCH(C2,'Anexo - Funções e benefícios'!A7:A37,0),15)</f>
        <v>265.46777586318944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65.482051379586736</v>
      </c>
    </row>
    <row r="97" spans="1:9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8.2958679957246692E-2</v>
      </c>
    </row>
    <row r="98" spans="1:9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2.5883108146660971</v>
      </c>
    </row>
    <row r="99" spans="1:9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8.1078763316925659</v>
      </c>
      <c r="D99" s="69">
        <f t="shared" ca="1" si="0"/>
        <v>179.36499139568505</v>
      </c>
      <c r="I99" s="20">
        <f ca="1">((((D26+D35)*C48)*3.95)/12)*1.42%</f>
        <v>5.4958181702777775</v>
      </c>
    </row>
    <row r="100" spans="1:9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  <c r="I100" s="20">
        <f ca="1">I99+F99</f>
        <v>5.4958181702777775</v>
      </c>
    </row>
    <row r="101" spans="1:9" ht="18" customHeight="1" x14ac:dyDescent="0.2">
      <c r="A101" s="59"/>
      <c r="B101" s="306" t="s">
        <v>2</v>
      </c>
      <c r="C101" s="306"/>
      <c r="D101" s="61">
        <f ca="1">SUM(D95:D100)</f>
        <v>247.51831226989515</v>
      </c>
      <c r="F101" s="25"/>
    </row>
    <row r="102" spans="1:9" ht="7.5" customHeight="1" x14ac:dyDescent="0.2"/>
    <row r="103" spans="1:9" ht="15.75" x14ac:dyDescent="0.2">
      <c r="A103" s="63" t="s">
        <v>56</v>
      </c>
      <c r="B103" s="63"/>
      <c r="C103" s="63"/>
      <c r="D103" s="40"/>
    </row>
    <row r="104" spans="1:9" ht="7.5" customHeight="1" x14ac:dyDescent="0.2">
      <c r="A104" s="22"/>
    </row>
    <row r="105" spans="1:9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9" ht="15.75" thickBot="1" x14ac:dyDescent="0.25">
      <c r="A106" s="50" t="s">
        <v>108</v>
      </c>
      <c r="B106" s="312" t="s">
        <v>69</v>
      </c>
      <c r="C106" s="312"/>
      <c r="D106" s="52">
        <f ca="1">((D26+D66+D77)/(((365/12)/7)*44))*20.3*0</f>
        <v>0</v>
      </c>
    </row>
    <row r="107" spans="1:9" ht="18" customHeight="1" x14ac:dyDescent="0.2">
      <c r="A107" s="59"/>
      <c r="B107" s="306" t="s">
        <v>2</v>
      </c>
      <c r="C107" s="306"/>
      <c r="D107" s="61">
        <f ca="1">SUM(D106)</f>
        <v>0</v>
      </c>
    </row>
    <row r="108" spans="1:9" ht="7.5" customHeight="1" x14ac:dyDescent="0.2"/>
    <row r="109" spans="1:9" ht="15.75" x14ac:dyDescent="0.2">
      <c r="A109" s="63" t="s">
        <v>59</v>
      </c>
      <c r="B109" s="63"/>
      <c r="C109" s="63"/>
      <c r="D109" s="40"/>
    </row>
    <row r="110" spans="1:9" ht="7.5" customHeight="1" x14ac:dyDescent="0.2">
      <c r="A110" s="22"/>
    </row>
    <row r="111" spans="1:9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9" x14ac:dyDescent="0.2">
      <c r="A112" s="50" t="s">
        <v>109</v>
      </c>
      <c r="B112" s="312" t="s">
        <v>52</v>
      </c>
      <c r="C112" s="312"/>
      <c r="D112" s="52">
        <f ca="1">D101</f>
        <v>247.51831226989515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 ca="1"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247.51831226989515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91">
        <v>4</v>
      </c>
      <c r="B123" s="92" t="s">
        <v>135</v>
      </c>
      <c r="C123" s="89">
        <f>IFERROR(VLOOKUP(B123,'Anexo - Planilha de Cotação'!B:C,2,0),"")</f>
        <v>70</v>
      </c>
      <c r="D123" s="90">
        <f>IFERROR(C123*A123,"")</f>
        <v>280</v>
      </c>
    </row>
    <row r="124" spans="1:5" ht="60" customHeight="1" x14ac:dyDescent="0.2">
      <c r="A124" s="91">
        <v>1</v>
      </c>
      <c r="B124" s="92" t="s">
        <v>132</v>
      </c>
      <c r="C124" s="93">
        <f>IFERROR(VLOOKUP(B124,'Anexo - Planilha de Cotação'!B:C,2,0),"")</f>
        <v>18</v>
      </c>
      <c r="D124" s="94">
        <f t="shared" ref="D124:D128" si="1">IFERROR(C124*A124,"")</f>
        <v>18</v>
      </c>
    </row>
    <row r="125" spans="1:5" ht="60" customHeight="1" x14ac:dyDescent="0.2">
      <c r="A125" s="91"/>
      <c r="B125" s="92"/>
      <c r="C125" s="93" t="str">
        <f>IFERROR(VLOOKUP(B125,'Anexo - Planilha de Cotação'!B:C,2,0),"")</f>
        <v/>
      </c>
      <c r="D125" s="94" t="str">
        <f t="shared" si="1"/>
        <v/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298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143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/>
      <c r="B134" s="88"/>
      <c r="C134" s="89" t="str">
        <f>IFERROR(VLOOKUP(B134,'Anexo - Planilha de Cotação'!B:C,2,0),"")</f>
        <v/>
      </c>
      <c r="D134" s="90" t="str">
        <f>IFERROR(C134*A134,"")</f>
        <v/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0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24.833333333333332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0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28.25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87.180389761368431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176.9761912155779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1009.7446245157026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655.4482650365087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354.29635947919394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1273.9012054926488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2871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2419.8901111111109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245.36756071022222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247.51831226989515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28.25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5812.0259840912286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1273.9012054926488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7085.93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7085.93</v>
      </c>
    </row>
    <row r="174" spans="1:4" ht="7.5" customHeight="1" x14ac:dyDescent="0.2"/>
    <row r="175" spans="1:4" ht="110.25" customHeight="1" x14ac:dyDescent="0.2">
      <c r="A175" s="332"/>
      <c r="B175" s="332"/>
      <c r="C175" s="332"/>
      <c r="D175" s="332"/>
    </row>
    <row r="176" spans="1:4" ht="15" customHeight="1" x14ac:dyDescent="0.2">
      <c r="D176" s="20"/>
    </row>
    <row r="177" spans="4:5" ht="15" hidden="1" customHeight="1" x14ac:dyDescent="0.2">
      <c r="D177" s="20"/>
    </row>
    <row r="178" spans="4:5" ht="15" hidden="1" customHeight="1" x14ac:dyDescent="0.2">
      <c r="D178" s="20"/>
    </row>
    <row r="179" spans="4:5" ht="15" hidden="1" customHeight="1" x14ac:dyDescent="0.2">
      <c r="D179" s="20"/>
    </row>
    <row r="180" spans="4:5" hidden="1" x14ac:dyDescent="0.2">
      <c r="D180" s="25"/>
    </row>
    <row r="181" spans="4:5" hidden="1" x14ac:dyDescent="0.2">
      <c r="D181" s="25"/>
    </row>
    <row r="182" spans="4:5" ht="15.75" hidden="1" x14ac:dyDescent="0.2">
      <c r="D182" s="25"/>
      <c r="E182" s="27"/>
    </row>
    <row r="183" spans="4:5" ht="15" hidden="1" customHeight="1" x14ac:dyDescent="0.2">
      <c r="D183" s="20"/>
    </row>
    <row r="184" spans="4:5" ht="15" hidden="1" customHeight="1" x14ac:dyDescent="0.2">
      <c r="D184" s="20"/>
    </row>
    <row r="185" spans="4:5" ht="15" hidden="1" customHeight="1" x14ac:dyDescent="0.2">
      <c r="D185" s="20"/>
    </row>
    <row r="186" spans="4:5" ht="15" hidden="1" customHeight="1" x14ac:dyDescent="0.2">
      <c r="D186" s="20"/>
    </row>
    <row r="187" spans="4:5" ht="15" hidden="1" customHeight="1" x14ac:dyDescent="0.2">
      <c r="D187" s="20"/>
    </row>
    <row r="188" spans="4:5" ht="15" hidden="1" customHeight="1" x14ac:dyDescent="0.2">
      <c r="D188" s="20"/>
    </row>
    <row r="189" spans="4:5" ht="15" hidden="1" customHeight="1" x14ac:dyDescent="0.2">
      <c r="D189" s="20"/>
    </row>
    <row r="190" spans="4:5" ht="15" hidden="1" customHeight="1" x14ac:dyDescent="0.2">
      <c r="D190" s="20"/>
    </row>
    <row r="192" spans="4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158:C158"/>
    <mergeCell ref="A161:D161"/>
    <mergeCell ref="B163:C163"/>
    <mergeCell ref="B164:C164"/>
    <mergeCell ref="B165:C165"/>
    <mergeCell ref="B166:C166"/>
    <mergeCell ref="B167:C167"/>
    <mergeCell ref="B168:C168"/>
    <mergeCell ref="B170:C170"/>
    <mergeCell ref="B171:C171"/>
    <mergeCell ref="A173:C173"/>
    <mergeCell ref="A149:D149"/>
    <mergeCell ref="A117:D117"/>
    <mergeCell ref="A119:D119"/>
    <mergeCell ref="A121:D121"/>
    <mergeCell ref="A129:C129"/>
    <mergeCell ref="A132:D132"/>
    <mergeCell ref="A140:C140"/>
    <mergeCell ref="B142:C142"/>
    <mergeCell ref="B143:C143"/>
    <mergeCell ref="B144:C144"/>
    <mergeCell ref="B145:C145"/>
    <mergeCell ref="B146:C146"/>
    <mergeCell ref="B113:C113"/>
    <mergeCell ref="B65:C65"/>
    <mergeCell ref="B66:C66"/>
    <mergeCell ref="A68:D68"/>
    <mergeCell ref="B77:C77"/>
    <mergeCell ref="A79:D79"/>
    <mergeCell ref="B101:C101"/>
    <mergeCell ref="B105:C105"/>
    <mergeCell ref="B106:C106"/>
    <mergeCell ref="B107:C107"/>
    <mergeCell ref="B111:C111"/>
    <mergeCell ref="B112:C112"/>
    <mergeCell ref="B64:C64"/>
    <mergeCell ref="B35:C35"/>
    <mergeCell ref="A37:D37"/>
    <mergeCell ref="B52:C52"/>
    <mergeCell ref="B53:C53"/>
    <mergeCell ref="B54:C54"/>
    <mergeCell ref="B55:C55"/>
    <mergeCell ref="B56:C56"/>
    <mergeCell ref="B57:C57"/>
    <mergeCell ref="B58:C58"/>
    <mergeCell ref="B62:C62"/>
    <mergeCell ref="B63:C63"/>
    <mergeCell ref="B34:C34"/>
    <mergeCell ref="B19:C19"/>
    <mergeCell ref="B20:C20"/>
    <mergeCell ref="B21:C21"/>
    <mergeCell ref="B22:C22"/>
    <mergeCell ref="B23:C23"/>
    <mergeCell ref="B24:C24"/>
    <mergeCell ref="B25:C25"/>
    <mergeCell ref="B26:C26"/>
    <mergeCell ref="A28:D28"/>
    <mergeCell ref="B32:C32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5850FA80-02CD-4133-8001-88A737EF1989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B0EDBDD9-3758-40E2-B5A3-2187A889F2BD}">
          <x14:formula1>
            <xm:f>'Anexo - Planilha de Cotação'!$B$5:$B$54</xm:f>
          </x14:formula1>
          <xm:sqref>B134:B139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1"/>
    <pageSetUpPr fitToPage="1"/>
  </sheetPr>
  <dimension ref="A1:AJ54"/>
  <sheetViews>
    <sheetView zoomScale="45" zoomScaleNormal="45" workbookViewId="0">
      <selection sqref="A1:D1"/>
    </sheetView>
  </sheetViews>
  <sheetFormatPr defaultColWidth="0" defaultRowHeight="15" zeroHeight="1" x14ac:dyDescent="0.2"/>
  <cols>
    <col min="1" max="1" width="5.140625" style="31" bestFit="1" customWidth="1"/>
    <col min="2" max="2" width="125.28515625" style="1" bestFit="1" customWidth="1"/>
    <col min="3" max="3" width="17" style="3" bestFit="1" customWidth="1"/>
    <col min="4" max="33" width="7.85546875" style="1" customWidth="1"/>
    <col min="34" max="34" width="11" style="1" bestFit="1" customWidth="1"/>
    <col min="35" max="35" width="19.28515625" style="1" bestFit="1" customWidth="1"/>
    <col min="36" max="36" width="1.85546875" style="1" customWidth="1"/>
    <col min="37" max="16384" width="9.140625" style="1" hidden="1"/>
  </cols>
  <sheetData>
    <row r="1" spans="1:35" ht="34.5" customHeight="1" x14ac:dyDescent="0.2">
      <c r="A1" s="187" t="s">
        <v>201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9"/>
    </row>
    <row r="2" spans="1:35" ht="22.5" customHeight="1" x14ac:dyDescent="0.2">
      <c r="A2" s="342" t="s">
        <v>140</v>
      </c>
      <c r="B2" s="339" t="s">
        <v>192</v>
      </c>
      <c r="C2" s="336" t="s">
        <v>138</v>
      </c>
      <c r="D2" s="345" t="s">
        <v>193</v>
      </c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5"/>
      <c r="AE2" s="345"/>
      <c r="AF2" s="345"/>
      <c r="AG2" s="345"/>
      <c r="AH2" s="336" t="s">
        <v>139</v>
      </c>
      <c r="AI2" s="333" t="str">
        <f ca="1">_xlfn.CONCAT("Custo Total dos Insumos Uniformes e EPI´s:",CHAR(10),"R$ ",ROUND(SUM(AI5:AI54),2))</f>
        <v>Custo Total dos Insumos Uniformes e EPI´s:
R$ 70640,7</v>
      </c>
    </row>
    <row r="3" spans="1:35" ht="22.5" hidden="1" customHeight="1" x14ac:dyDescent="0.2">
      <c r="A3" s="343"/>
      <c r="B3" s="340"/>
      <c r="C3" s="337"/>
      <c r="D3" s="143" t="str">
        <f ca="1">INDIRECT(_xlfn.CONCAT("'Quadro Resumo'!$B",COLUMN(U1)))</f>
        <v>01-Limpeza 20H</v>
      </c>
      <c r="E3" s="143" t="str">
        <f t="shared" ref="E3:AG3" ca="1" si="0">INDIRECT(_xlfn.CONCAT("'Quadro Resumo'!$B",COLUMN(V1)))</f>
        <v>02-Limpeza 44H</v>
      </c>
      <c r="F3" s="143" t="str">
        <f t="shared" ca="1" si="0"/>
        <v>03-Limpeza com Copeiragem 35H</v>
      </c>
      <c r="G3" s="143" t="str">
        <f t="shared" ca="1" si="0"/>
        <v>04-Limpeza Ins. com Copeira 20H</v>
      </c>
      <c r="H3" s="143" t="str">
        <f t="shared" ca="1" si="0"/>
        <v>05-Limpeza Ins. com Copeira 40H</v>
      </c>
      <c r="I3" s="143" t="str">
        <f t="shared" ca="1" si="0"/>
        <v>06-Limpeza Insalubre 26H</v>
      </c>
      <c r="J3" s="143" t="str">
        <f t="shared" ca="1" si="0"/>
        <v>07-Limpeza Insalubre 35H</v>
      </c>
      <c r="K3" s="143" t="str">
        <f t="shared" ca="1" si="0"/>
        <v>08-Limpeza Insalubre 40H</v>
      </c>
      <c r="L3" s="143" t="str">
        <f t="shared" ca="1" si="0"/>
        <v>09-Limpeza Insalubre 44H</v>
      </c>
      <c r="M3" s="143" t="str">
        <f t="shared" ca="1" si="0"/>
        <v>10-Limpeza Insalubre 06X12</v>
      </c>
      <c r="N3" s="143" t="str">
        <f t="shared" ca="1" si="0"/>
        <v>11-Limpeza Insalubre NOT 12X36</v>
      </c>
      <c r="O3" s="143" t="str">
        <f t="shared" ca="1" si="0"/>
        <v>12-Limpeza de Piscina 35H</v>
      </c>
      <c r="P3" s="143" t="str">
        <f t="shared" ca="1" si="0"/>
        <v>13-Limpeza e Conservação 35H</v>
      </c>
      <c r="Q3" s="143" t="str">
        <f t="shared" ca="1" si="0"/>
        <v>14-Limpeza e Conservação 42H</v>
      </c>
      <c r="R3" s="143" t="str">
        <f t="shared" ca="1" si="0"/>
        <v>15-Limpeza e Conservação 44H</v>
      </c>
      <c r="S3" s="143" t="str">
        <f t="shared" ca="1" si="0"/>
        <v>16-Carregamento 35H</v>
      </c>
      <c r="T3" s="143" t="str">
        <f t="shared" ca="1" si="0"/>
        <v>17-Cozinha 35H</v>
      </c>
      <c r="U3" s="143" t="str">
        <f t="shared" ca="1" si="0"/>
        <v>18-Cozinha INTRA 40H</v>
      </c>
      <c r="V3" s="143" t="str">
        <f t="shared" ca="1" si="0"/>
        <v>19-Merenda 40H</v>
      </c>
      <c r="W3" s="143" t="str">
        <f t="shared" ca="1" si="0"/>
        <v>20-Merenda 44H</v>
      </c>
      <c r="X3" s="143" t="str">
        <f t="shared" ca="1" si="0"/>
        <v>21-Portaria 40H</v>
      </c>
      <c r="Y3" s="143" t="str">
        <f t="shared" ca="1" si="0"/>
        <v>22-Vigia 40H</v>
      </c>
      <c r="Z3" s="143" t="str">
        <f t="shared" ca="1" si="0"/>
        <v>23-Vigia DIU 40H</v>
      </c>
      <c r="AA3" s="143" t="str">
        <f t="shared" ca="1" si="0"/>
        <v>24-Vigia NOT 40H</v>
      </c>
      <c r="AB3" s="143" t="str">
        <f t="shared" ca="1" si="0"/>
        <v>25-Vigia DIU 12X36</v>
      </c>
      <c r="AC3" s="143" t="str">
        <f t="shared" ca="1" si="0"/>
        <v>26-Vigia NOT 12X36</v>
      </c>
      <c r="AD3" s="143" t="str">
        <f t="shared" ca="1" si="0"/>
        <v>27-Vigia DIU 12X60</v>
      </c>
      <c r="AE3" s="143" t="str">
        <f t="shared" ca="1" si="0"/>
        <v>28-Vigia NOT 12X60</v>
      </c>
      <c r="AF3" s="143" t="str">
        <f t="shared" ca="1" si="0"/>
        <v>29-Supervisão</v>
      </c>
      <c r="AG3" s="143" t="str">
        <f t="shared" ca="1" si="0"/>
        <v>30-Supervisão Intermunicipal</v>
      </c>
      <c r="AH3" s="337"/>
      <c r="AI3" s="334"/>
    </row>
    <row r="4" spans="1:35" s="31" customFormat="1" ht="274.5" customHeight="1" thickBot="1" x14ac:dyDescent="0.3">
      <c r="A4" s="344"/>
      <c r="B4" s="341"/>
      <c r="C4" s="338"/>
      <c r="D4" s="144" t="str">
        <f ca="1">INDIRECT(_xlfn.CONCAT("'",D3,"'!B5"))</f>
        <v>LIMPEZA 20H</v>
      </c>
      <c r="E4" s="144" t="str">
        <f t="shared" ref="E4:O4" ca="1" si="1">INDIRECT(_xlfn.CONCAT("'",E3,"'!B5"))</f>
        <v>LIMPEZA 44H</v>
      </c>
      <c r="F4" s="144" t="str">
        <f t="shared" ca="1" si="1"/>
        <v>LIMPEZA COM COPEIRAGEM 35H</v>
      </c>
      <c r="G4" s="144" t="str">
        <f t="shared" ca="1" si="1"/>
        <v>LIMPEZA INSALUBRE COM COPEIRAGEM 20H</v>
      </c>
      <c r="H4" s="144" t="str">
        <f t="shared" ca="1" si="1"/>
        <v>LIMPEZA INSALUBRE COM COPEIRAGEM 40H</v>
      </c>
      <c r="I4" s="144" t="str">
        <f t="shared" ca="1" si="1"/>
        <v>LIMPEZA INSALUBRE 26H</v>
      </c>
      <c r="J4" s="144" t="str">
        <f t="shared" ca="1" si="1"/>
        <v>LIMPEZA INSALUBRE 35H</v>
      </c>
      <c r="K4" s="144" t="str">
        <f t="shared" ca="1" si="1"/>
        <v>LIMPEZA INSALUBRE 40H</v>
      </c>
      <c r="L4" s="144" t="str">
        <f t="shared" ca="1" si="1"/>
        <v>LIMPEZA INSALUBRE 44H</v>
      </c>
      <c r="M4" s="144" t="str">
        <f t="shared" ca="1" si="1"/>
        <v>LIMPEZA INSALUBRE 06X12</v>
      </c>
      <c r="N4" s="144" t="str">
        <f t="shared" ca="1" si="1"/>
        <v>LIMPEZA INSALUBRE NOTURNA INTRA 12X36</v>
      </c>
      <c r="O4" s="144" t="str">
        <f t="shared" ca="1" si="1"/>
        <v>LIMPEZA DE PISCINA 35H</v>
      </c>
      <c r="P4" s="144" t="str">
        <f ca="1">INDIRECT(_xlfn.CONCAT("'",P3,"'!B5"))</f>
        <v>LIMPEZA E CONSERVAÇÃO 35H</v>
      </c>
      <c r="Q4" s="144" t="str">
        <f t="shared" ref="Q4:AG4" ca="1" si="2">INDIRECT(_xlfn.CONCAT("'",Q3,"'!B5"))</f>
        <v>LIMPEZA E CONSERVAÇÃO 42H</v>
      </c>
      <c r="R4" s="144" t="str">
        <f t="shared" ca="1" si="2"/>
        <v>LIMPEZA E CONSERVAÇÃO 44H</v>
      </c>
      <c r="S4" s="144" t="str">
        <f t="shared" ca="1" si="2"/>
        <v>CARREGAMENTO 35H</v>
      </c>
      <c r="T4" s="144" t="str">
        <f t="shared" ca="1" si="2"/>
        <v>COZINHA 35H</v>
      </c>
      <c r="U4" s="144" t="str">
        <f t="shared" ca="1" si="2"/>
        <v>COZINHA INTRA 40H</v>
      </c>
      <c r="V4" s="144" t="str">
        <f t="shared" ca="1" si="2"/>
        <v>MERENDA 40H</v>
      </c>
      <c r="W4" s="144" t="str">
        <f t="shared" ca="1" si="2"/>
        <v>MERENDA 44H</v>
      </c>
      <c r="X4" s="144" t="str">
        <f t="shared" ca="1" si="2"/>
        <v>PORTARIA 40H</v>
      </c>
      <c r="Y4" s="144" t="str">
        <f t="shared" ca="1" si="2"/>
        <v>VIGIA 40H</v>
      </c>
      <c r="Z4" s="144" t="str">
        <f t="shared" ca="1" si="2"/>
        <v>VIGIA DIURNO INTRA 40H</v>
      </c>
      <c r="AA4" s="144" t="str">
        <f t="shared" ca="1" si="2"/>
        <v>VIGIA NOTURNO INTRA 40H</v>
      </c>
      <c r="AB4" s="144" t="str">
        <f t="shared" ca="1" si="2"/>
        <v>VIGIA DIURNO INTRA 12X36</v>
      </c>
      <c r="AC4" s="144" t="str">
        <f t="shared" ca="1" si="2"/>
        <v>VIGIA NOTURNO INTRA 12X36</v>
      </c>
      <c r="AD4" s="144" t="str">
        <f t="shared" ca="1" si="2"/>
        <v>VIGIA DIURNO INTRA 12X60</v>
      </c>
      <c r="AE4" s="144" t="str">
        <f t="shared" ca="1" si="2"/>
        <v>VIGIA NOTURNO INTRA 12X60</v>
      </c>
      <c r="AF4" s="144" t="str">
        <f t="shared" ca="1" si="2"/>
        <v>SUPERVISÃO</v>
      </c>
      <c r="AG4" s="144" t="str">
        <f t="shared" ca="1" si="2"/>
        <v>SUPERVISÃO INTERMUNICIPAL</v>
      </c>
      <c r="AH4" s="338"/>
      <c r="AI4" s="335"/>
    </row>
    <row r="5" spans="1:35" ht="48.75" customHeight="1" x14ac:dyDescent="0.2">
      <c r="A5" s="145">
        <v>1</v>
      </c>
      <c r="B5" s="146" t="s">
        <v>133</v>
      </c>
      <c r="C5" s="147">
        <f>530.03/24</f>
        <v>22.084583333333331</v>
      </c>
      <c r="D5" s="154" t="str">
        <f ca="1">IFERROR(INDIRECT(_xlfn.CONCAT("'",D$3,"'!$D$13"))*INDEX(INDIRECT(_xlfn.CONCAT("'",D$3,"'!$A$123:$A$139")),MATCH('Anexo - Planilha de Cotação'!$B5,INDIRECT(_xlfn.CONCAT("'",D$3,"'!$B$123:$B$139")),0),1),"")</f>
        <v/>
      </c>
      <c r="E5" s="155" t="str">
        <f ca="1">IFERROR(INDIRECT(_xlfn.CONCAT("'",E$3,"'!$D$13"))*INDEX(INDIRECT(_xlfn.CONCAT("'",E$3,"'!$A$123:$A$139")),MATCH('Anexo - Planilha de Cotação'!$B5,INDIRECT(_xlfn.CONCAT("'",E$3,"'!$B$123:$B$139")),0),1),"")</f>
        <v/>
      </c>
      <c r="F5" s="155" t="str">
        <f ca="1">IFERROR(INDIRECT(_xlfn.CONCAT("'",F$3,"'!$D$13"))*INDEX(INDIRECT(_xlfn.CONCAT("'",F$3,"'!$A$123:$A$139")),MATCH('Anexo - Planilha de Cotação'!$B5,INDIRECT(_xlfn.CONCAT("'",F$3,"'!$B$123:$B$139")),0),1),"")</f>
        <v/>
      </c>
      <c r="G5" s="155" t="str">
        <f ca="1">IFERROR(INDIRECT(_xlfn.CONCAT("'",G$3,"'!$D$13"))*INDEX(INDIRECT(_xlfn.CONCAT("'",G$3,"'!$A$123:$A$139")),MATCH('Anexo - Planilha de Cotação'!$B5,INDIRECT(_xlfn.CONCAT("'",G$3,"'!$B$123:$B$139")),0),1),"")</f>
        <v/>
      </c>
      <c r="H5" s="155" t="str">
        <f ca="1">IFERROR(INDIRECT(_xlfn.CONCAT("'",H$3,"'!$D$13"))*INDEX(INDIRECT(_xlfn.CONCAT("'",H$3,"'!$A$123:$A$139")),MATCH('Anexo - Planilha de Cotação'!$B5,INDIRECT(_xlfn.CONCAT("'",H$3,"'!$B$123:$B$139")),0),1),"")</f>
        <v/>
      </c>
      <c r="I5" s="155" t="str">
        <f ca="1">IFERROR(INDIRECT(_xlfn.CONCAT("'",I$3,"'!$D$13"))*INDEX(INDIRECT(_xlfn.CONCAT("'",I$3,"'!$A$123:$A$139")),MATCH('Anexo - Planilha de Cotação'!$B5,INDIRECT(_xlfn.CONCAT("'",I$3,"'!$B$123:$B$139")),0),1),"")</f>
        <v/>
      </c>
      <c r="J5" s="155" t="str">
        <f ca="1">IFERROR(INDIRECT(_xlfn.CONCAT("'",J$3,"'!$D$13"))*INDEX(INDIRECT(_xlfn.CONCAT("'",J$3,"'!$A$123:$A$139")),MATCH('Anexo - Planilha de Cotação'!$B5,INDIRECT(_xlfn.CONCAT("'",J$3,"'!$B$123:$B$139")),0),1),"")</f>
        <v/>
      </c>
      <c r="K5" s="155" t="str">
        <f ca="1">IFERROR(INDIRECT(_xlfn.CONCAT("'",K$3,"'!$D$13"))*INDEX(INDIRECT(_xlfn.CONCAT("'",K$3,"'!$A$123:$A$139")),MATCH('Anexo - Planilha de Cotação'!$B5,INDIRECT(_xlfn.CONCAT("'",K$3,"'!$B$123:$B$139")),0),1),"")</f>
        <v/>
      </c>
      <c r="L5" s="155" t="str">
        <f ca="1">IFERROR(INDIRECT(_xlfn.CONCAT("'",L$3,"'!$D$13"))*INDEX(INDIRECT(_xlfn.CONCAT("'",L$3,"'!$A$123:$A$139")),MATCH('Anexo - Planilha de Cotação'!$B5,INDIRECT(_xlfn.CONCAT("'",L$3,"'!$B$123:$B$139")),0),1),"")</f>
        <v/>
      </c>
      <c r="M5" s="155" t="str">
        <f ca="1">IFERROR(INDIRECT(_xlfn.CONCAT("'",M$3,"'!$D$13"))*INDEX(INDIRECT(_xlfn.CONCAT("'",M$3,"'!$A$123:$A$139")),MATCH('Anexo - Planilha de Cotação'!$B5,INDIRECT(_xlfn.CONCAT("'",M$3,"'!$B$123:$B$139")),0),1),"")</f>
        <v/>
      </c>
      <c r="N5" s="155" t="str">
        <f ca="1">IFERROR(INDIRECT(_xlfn.CONCAT("'",N$3,"'!$D$13"))*INDEX(INDIRECT(_xlfn.CONCAT("'",N$3,"'!$A$123:$A$139")),MATCH('Anexo - Planilha de Cotação'!$B5,INDIRECT(_xlfn.CONCAT("'",N$3,"'!$B$123:$B$139")),0),1),"")</f>
        <v/>
      </c>
      <c r="O5" s="155" t="str">
        <f ca="1">IFERROR(INDIRECT(_xlfn.CONCAT("'",O$3,"'!$D$13"))*INDEX(INDIRECT(_xlfn.CONCAT("'",O$3,"'!$A$123:$A$139")),MATCH('Anexo - Planilha de Cotação'!$B5,INDIRECT(_xlfn.CONCAT("'",O$3,"'!$B$123:$B$139")),0),1),"")</f>
        <v/>
      </c>
      <c r="P5" s="155" t="str">
        <f ca="1">IFERROR(INDIRECT(_xlfn.CONCAT("'",P$3,"'!$D$13"))*INDEX(INDIRECT(_xlfn.CONCAT("'",P$3,"'!$A$123:$A$139")),MATCH('Anexo - Planilha de Cotação'!$B5,INDIRECT(_xlfn.CONCAT("'",P$3,"'!$B$123:$B$139")),0),1),"")</f>
        <v/>
      </c>
      <c r="Q5" s="155" t="str">
        <f ca="1">IFERROR(INDIRECT(_xlfn.CONCAT("'",Q$3,"'!$D$13"))*INDEX(INDIRECT(_xlfn.CONCAT("'",Q$3,"'!$A$123:$A$139")),MATCH('Anexo - Planilha de Cotação'!$B5,INDIRECT(_xlfn.CONCAT("'",Q$3,"'!$B$123:$B$139")),0),1),"")</f>
        <v/>
      </c>
      <c r="R5" s="155" t="str">
        <f ca="1">IFERROR(INDIRECT(_xlfn.CONCAT("'",R$3,"'!$D$13"))*INDEX(INDIRECT(_xlfn.CONCAT("'",R$3,"'!$A$123:$A$139")),MATCH('Anexo - Planilha de Cotação'!$B5,INDIRECT(_xlfn.CONCAT("'",R$3,"'!$B$123:$B$139")),0),1),"")</f>
        <v/>
      </c>
      <c r="S5" s="155" t="str">
        <f ca="1">IFERROR(INDIRECT(_xlfn.CONCAT("'",S$3,"'!$D$13"))*INDEX(INDIRECT(_xlfn.CONCAT("'",S$3,"'!$A$123:$A$139")),MATCH('Anexo - Planilha de Cotação'!$B5,INDIRECT(_xlfn.CONCAT("'",S$3,"'!$B$123:$B$139")),0),1),"")</f>
        <v/>
      </c>
      <c r="T5" s="155">
        <f ca="1">IFERROR(INDIRECT(_xlfn.CONCAT("'",T$3,"'!$D$13"))*INDEX(INDIRECT(_xlfn.CONCAT("'",T$3,"'!$A$123:$A$139")),MATCH('Anexo - Planilha de Cotação'!$B5,INDIRECT(_xlfn.CONCAT("'",T$3,"'!$B$123:$B$139")),0),1),"")</f>
        <v>3</v>
      </c>
      <c r="U5" s="155">
        <f ca="1">IFERROR(INDIRECT(_xlfn.CONCAT("'",U$3,"'!$D$13"))*INDEX(INDIRECT(_xlfn.CONCAT("'",U$3,"'!$A$123:$A$139")),MATCH('Anexo - Planilha de Cotação'!$B5,INDIRECT(_xlfn.CONCAT("'",U$3,"'!$B$123:$B$139")),0),1),"")</f>
        <v>1</v>
      </c>
      <c r="V5" s="155">
        <f ca="1">IFERROR(INDIRECT(_xlfn.CONCAT("'",V$3,"'!$D$13"))*INDEX(INDIRECT(_xlfn.CONCAT("'",V$3,"'!$A$123:$A$139")),MATCH('Anexo - Planilha de Cotação'!$B5,INDIRECT(_xlfn.CONCAT("'",V$3,"'!$B$123:$B$139")),0),1),"")</f>
        <v>7</v>
      </c>
      <c r="W5" s="155">
        <f ca="1">IFERROR(INDIRECT(_xlfn.CONCAT("'",W$3,"'!$D$13"))*INDEX(INDIRECT(_xlfn.CONCAT("'",W$3,"'!$A$123:$A$139")),MATCH('Anexo - Planilha de Cotação'!$B5,INDIRECT(_xlfn.CONCAT("'",W$3,"'!$B$123:$B$139")),0),1),"")</f>
        <v>28</v>
      </c>
      <c r="X5" s="155" t="str">
        <f ca="1">IFERROR(INDIRECT(_xlfn.CONCAT("'",X$3,"'!$D$13"))*INDEX(INDIRECT(_xlfn.CONCAT("'",X$3,"'!$A$123:$A$139")),MATCH('Anexo - Planilha de Cotação'!$B5,INDIRECT(_xlfn.CONCAT("'",X$3,"'!$B$123:$B$139")),0),1),"")</f>
        <v/>
      </c>
      <c r="Y5" s="155" t="str">
        <f ca="1">IFERROR(INDIRECT(_xlfn.CONCAT("'",Y$3,"'!$D$13"))*INDEX(INDIRECT(_xlfn.CONCAT("'",Y$3,"'!$A$123:$A$139")),MATCH('Anexo - Planilha de Cotação'!$B5,INDIRECT(_xlfn.CONCAT("'",Y$3,"'!$B$123:$B$139")),0),1),"")</f>
        <v/>
      </c>
      <c r="Z5" s="155" t="str">
        <f ca="1">IFERROR(INDIRECT(_xlfn.CONCAT("'",Z$3,"'!$D$13"))*INDEX(INDIRECT(_xlfn.CONCAT("'",Z$3,"'!$A$123:$A$139")),MATCH('Anexo - Planilha de Cotação'!$B5,INDIRECT(_xlfn.CONCAT("'",Z$3,"'!$B$123:$B$139")),0),1),"")</f>
        <v/>
      </c>
      <c r="AA5" s="155" t="str">
        <f ca="1">IFERROR(INDIRECT(_xlfn.CONCAT("'",AA$3,"'!$D$13"))*INDEX(INDIRECT(_xlfn.CONCAT("'",AA$3,"'!$A$123:$A$139")),MATCH('Anexo - Planilha de Cotação'!$B5,INDIRECT(_xlfn.CONCAT("'",AA$3,"'!$B$123:$B$139")),0),1),"")</f>
        <v/>
      </c>
      <c r="AB5" s="155" t="str">
        <f ca="1">IFERROR(INDIRECT(_xlfn.CONCAT("'",AB$3,"'!$D$13"))*INDEX(INDIRECT(_xlfn.CONCAT("'",AB$3,"'!$A$123:$A$139")),MATCH('Anexo - Planilha de Cotação'!$B5,INDIRECT(_xlfn.CONCAT("'",AB$3,"'!$B$123:$B$139")),0),1),"")</f>
        <v/>
      </c>
      <c r="AC5" s="155"/>
      <c r="AD5" s="155" t="str">
        <f ca="1">IFERROR(INDIRECT(_xlfn.CONCAT("'",AD$3,"'!$D$13"))*INDEX(INDIRECT(_xlfn.CONCAT("'",AD$3,"'!$A$123:$A$139")),MATCH('Anexo - Planilha de Cotação'!$B5,INDIRECT(_xlfn.CONCAT("'",AD$3,"'!$B$123:$B$139")),0),1),"")</f>
        <v/>
      </c>
      <c r="AE5" s="155"/>
      <c r="AF5" s="155"/>
      <c r="AG5" s="155" t="str">
        <f ca="1">IFERROR(INDIRECT(_xlfn.CONCAT("'",AG$3,"'!$D$13"))*INDEX(INDIRECT(_xlfn.CONCAT("'",AG$3,"'!$A$123:$A$139")),MATCH('Anexo - Planilha de Cotação'!$B5,INDIRECT(_xlfn.CONCAT("'",AG$3,"'!$B$123:$B$139")),0),1),"")</f>
        <v/>
      </c>
      <c r="AH5" s="156">
        <f t="shared" ref="AH5:AH36" ca="1" si="3">SUM(D5:AG5)</f>
        <v>39</v>
      </c>
      <c r="AI5" s="157">
        <f t="shared" ref="AI5:AI36" ca="1" si="4">AH5*C5</f>
        <v>861.29874999999993</v>
      </c>
    </row>
    <row r="6" spans="1:35" ht="48.75" customHeight="1" x14ac:dyDescent="0.2">
      <c r="A6" s="148">
        <v>2</v>
      </c>
      <c r="B6" s="149" t="s">
        <v>134</v>
      </c>
      <c r="C6" s="150">
        <v>66.010000000000005</v>
      </c>
      <c r="D6" s="158" t="str">
        <f ca="1">IFERROR(INDIRECT(_xlfn.CONCAT("'",D$3,"'!$D$13"))*INDEX(INDIRECT(_xlfn.CONCAT("'",D$3,"'!$A$123:$A$139")),MATCH('Anexo - Planilha de Cotação'!$B6,INDIRECT(_xlfn.CONCAT("'",D$3,"'!$B$123:$B$139")),0),1),"")</f>
        <v/>
      </c>
      <c r="E6" s="159" t="str">
        <f ca="1">IFERROR(INDIRECT(_xlfn.CONCAT("'",E$3,"'!$D$13"))*INDEX(INDIRECT(_xlfn.CONCAT("'",E$3,"'!$A$123:$A$139")),MATCH('Anexo - Planilha de Cotação'!$B6,INDIRECT(_xlfn.CONCAT("'",E$3,"'!$B$123:$B$139")),0),1),"")</f>
        <v/>
      </c>
      <c r="F6" s="159" t="str">
        <f ca="1">IFERROR(INDIRECT(_xlfn.CONCAT("'",F$3,"'!$D$13"))*INDEX(INDIRECT(_xlfn.CONCAT("'",F$3,"'!$A$123:$A$139")),MATCH('Anexo - Planilha de Cotação'!$B6,INDIRECT(_xlfn.CONCAT("'",F$3,"'!$B$123:$B$139")),0),1),"")</f>
        <v/>
      </c>
      <c r="G6" s="159" t="str">
        <f ca="1">IFERROR(INDIRECT(_xlfn.CONCAT("'",G$3,"'!$D$13"))*INDEX(INDIRECT(_xlfn.CONCAT("'",G$3,"'!$A$123:$A$139")),MATCH('Anexo - Planilha de Cotação'!$B6,INDIRECT(_xlfn.CONCAT("'",G$3,"'!$B$123:$B$139")),0),1),"")</f>
        <v/>
      </c>
      <c r="H6" s="159" t="str">
        <f ca="1">IFERROR(INDIRECT(_xlfn.CONCAT("'",H$3,"'!$D$13"))*INDEX(INDIRECT(_xlfn.CONCAT("'",H$3,"'!$A$123:$A$139")),MATCH('Anexo - Planilha de Cotação'!$B6,INDIRECT(_xlfn.CONCAT("'",H$3,"'!$B$123:$B$139")),0),1),"")</f>
        <v/>
      </c>
      <c r="I6" s="159" t="str">
        <f ca="1">IFERROR(INDIRECT(_xlfn.CONCAT("'",I$3,"'!$D$13"))*INDEX(INDIRECT(_xlfn.CONCAT("'",I$3,"'!$A$123:$A$139")),MATCH('Anexo - Planilha de Cotação'!$B6,INDIRECT(_xlfn.CONCAT("'",I$3,"'!$B$123:$B$139")),0),1),"")</f>
        <v/>
      </c>
      <c r="J6" s="159" t="str">
        <f ca="1">IFERROR(INDIRECT(_xlfn.CONCAT("'",J$3,"'!$D$13"))*INDEX(INDIRECT(_xlfn.CONCAT("'",J$3,"'!$A$123:$A$139")),MATCH('Anexo - Planilha de Cotação'!$B6,INDIRECT(_xlfn.CONCAT("'",J$3,"'!$B$123:$B$139")),0),1),"")</f>
        <v/>
      </c>
      <c r="K6" s="159" t="str">
        <f ca="1">IFERROR(INDIRECT(_xlfn.CONCAT("'",K$3,"'!$D$13"))*INDEX(INDIRECT(_xlfn.CONCAT("'",K$3,"'!$A$123:$A$139")),MATCH('Anexo - Planilha de Cotação'!$B6,INDIRECT(_xlfn.CONCAT("'",K$3,"'!$B$123:$B$139")),0),1),"")</f>
        <v/>
      </c>
      <c r="L6" s="159" t="str">
        <f ca="1">IFERROR(INDIRECT(_xlfn.CONCAT("'",L$3,"'!$D$13"))*INDEX(INDIRECT(_xlfn.CONCAT("'",L$3,"'!$A$123:$A$139")),MATCH('Anexo - Planilha de Cotação'!$B6,INDIRECT(_xlfn.CONCAT("'",L$3,"'!$B$123:$B$139")),0),1),"")</f>
        <v/>
      </c>
      <c r="M6" s="159" t="str">
        <f ca="1">IFERROR(INDIRECT(_xlfn.CONCAT("'",M$3,"'!$D$13"))*INDEX(INDIRECT(_xlfn.CONCAT("'",M$3,"'!$A$123:$A$139")),MATCH('Anexo - Planilha de Cotação'!$B6,INDIRECT(_xlfn.CONCAT("'",M$3,"'!$B$123:$B$139")),0),1),"")</f>
        <v/>
      </c>
      <c r="N6" s="159" t="str">
        <f ca="1">IFERROR(INDIRECT(_xlfn.CONCAT("'",N$3,"'!$D$13"))*INDEX(INDIRECT(_xlfn.CONCAT("'",N$3,"'!$A$123:$A$139")),MATCH('Anexo - Planilha de Cotação'!$B6,INDIRECT(_xlfn.CONCAT("'",N$3,"'!$B$123:$B$139")),0),1),"")</f>
        <v/>
      </c>
      <c r="O6" s="159" t="str">
        <f ca="1">IFERROR(INDIRECT(_xlfn.CONCAT("'",O$3,"'!$D$13"))*INDEX(INDIRECT(_xlfn.CONCAT("'",O$3,"'!$A$123:$A$139")),MATCH('Anexo - Planilha de Cotação'!$B6,INDIRECT(_xlfn.CONCAT("'",O$3,"'!$B$123:$B$139")),0),1),"")</f>
        <v/>
      </c>
      <c r="P6" s="159" t="str">
        <f ca="1">IFERROR(INDIRECT(_xlfn.CONCAT("'",P$3,"'!$D$13"))*INDEX(INDIRECT(_xlfn.CONCAT("'",P$3,"'!$A$123:$A$139")),MATCH('Anexo - Planilha de Cotação'!$B6,INDIRECT(_xlfn.CONCAT("'",P$3,"'!$B$123:$B$139")),0),1),"")</f>
        <v/>
      </c>
      <c r="Q6" s="159" t="str">
        <f ca="1">IFERROR(INDIRECT(_xlfn.CONCAT("'",Q$3,"'!$D$13"))*INDEX(INDIRECT(_xlfn.CONCAT("'",Q$3,"'!$A$123:$A$139")),MATCH('Anexo - Planilha de Cotação'!$B6,INDIRECT(_xlfn.CONCAT("'",Q$3,"'!$B$123:$B$139")),0),1),"")</f>
        <v/>
      </c>
      <c r="R6" s="159" t="str">
        <f ca="1">IFERROR(INDIRECT(_xlfn.CONCAT("'",R$3,"'!$D$13"))*INDEX(INDIRECT(_xlfn.CONCAT("'",R$3,"'!$A$123:$A$139")),MATCH('Anexo - Planilha de Cotação'!$B6,INDIRECT(_xlfn.CONCAT("'",R$3,"'!$B$123:$B$139")),0),1),"")</f>
        <v/>
      </c>
      <c r="S6" s="159" t="str">
        <f ca="1">IFERROR(INDIRECT(_xlfn.CONCAT("'",S$3,"'!$D$13"))*INDEX(INDIRECT(_xlfn.CONCAT("'",S$3,"'!$A$123:$A$139")),MATCH('Anexo - Planilha de Cotação'!$B6,INDIRECT(_xlfn.CONCAT("'",S$3,"'!$B$123:$B$139")),0),1),"")</f>
        <v/>
      </c>
      <c r="T6" s="159" t="str">
        <f ca="1">IFERROR(INDIRECT(_xlfn.CONCAT("'",T$3,"'!$D$13"))*INDEX(INDIRECT(_xlfn.CONCAT("'",T$3,"'!$A$123:$A$139")),MATCH('Anexo - Planilha de Cotação'!$B6,INDIRECT(_xlfn.CONCAT("'",T$3,"'!$B$123:$B$139")),0),1),"")</f>
        <v/>
      </c>
      <c r="U6" s="159" t="str">
        <f ca="1">IFERROR(INDIRECT(_xlfn.CONCAT("'",U$3,"'!$D$13"))*INDEX(INDIRECT(_xlfn.CONCAT("'",U$3,"'!$A$123:$A$139")),MATCH('Anexo - Planilha de Cotação'!$B6,INDIRECT(_xlfn.CONCAT("'",U$3,"'!$B$123:$B$139")),0),1),"")</f>
        <v/>
      </c>
      <c r="V6" s="159" t="str">
        <f ca="1">IFERROR(INDIRECT(_xlfn.CONCAT("'",V$3,"'!$D$13"))*INDEX(INDIRECT(_xlfn.CONCAT("'",V$3,"'!$A$123:$A$139")),MATCH('Anexo - Planilha de Cotação'!$B6,INDIRECT(_xlfn.CONCAT("'",V$3,"'!$B$123:$B$139")),0),1),"")</f>
        <v/>
      </c>
      <c r="W6" s="159" t="str">
        <f ca="1">IFERROR(INDIRECT(_xlfn.CONCAT("'",W$3,"'!$D$13"))*INDEX(INDIRECT(_xlfn.CONCAT("'",W$3,"'!$A$123:$A$139")),MATCH('Anexo - Planilha de Cotação'!$B6,INDIRECT(_xlfn.CONCAT("'",W$3,"'!$B$123:$B$139")),0),1),"")</f>
        <v/>
      </c>
      <c r="X6" s="159">
        <f ca="1">IFERROR(INDIRECT(_xlfn.CONCAT("'",X$3,"'!$D$13"))*INDEX(INDIRECT(_xlfn.CONCAT("'",X$3,"'!$A$123:$A$139")),MATCH('Anexo - Planilha de Cotação'!$B6,INDIRECT(_xlfn.CONCAT("'",X$3,"'!$B$123:$B$139")),0),1),"")</f>
        <v>10</v>
      </c>
      <c r="Y6" s="159">
        <f ca="1">IFERROR(INDIRECT(_xlfn.CONCAT("'",Y$3,"'!$D$13"))*INDEX(INDIRECT(_xlfn.CONCAT("'",Y$3,"'!$A$123:$A$139")),MATCH('Anexo - Planilha de Cotação'!$B6,INDIRECT(_xlfn.CONCAT("'",Y$3,"'!$B$123:$B$139")),0),1),"")</f>
        <v>6</v>
      </c>
      <c r="Z6" s="159">
        <f ca="1">IFERROR(INDIRECT(_xlfn.CONCAT("'",Z$3,"'!$D$13"))*INDEX(INDIRECT(_xlfn.CONCAT("'",Z$3,"'!$A$123:$A$139")),MATCH('Anexo - Planilha de Cotação'!$B6,INDIRECT(_xlfn.CONCAT("'",Z$3,"'!$B$123:$B$139")),0),1),"")</f>
        <v>2</v>
      </c>
      <c r="AA6" s="159">
        <f ca="1">IFERROR(INDIRECT(_xlfn.CONCAT("'",AA$3,"'!$D$13"))*INDEX(INDIRECT(_xlfn.CONCAT("'",AA$3,"'!$A$123:$A$139")),MATCH('Anexo - Planilha de Cotação'!$B6,INDIRECT(_xlfn.CONCAT("'",AA$3,"'!$B$123:$B$139")),0),1),"")</f>
        <v>2</v>
      </c>
      <c r="AB6" s="159">
        <f ca="1">IFERROR(INDIRECT(_xlfn.CONCAT("'",AB$3,"'!$D$13"))*INDEX(INDIRECT(_xlfn.CONCAT("'",AB$3,"'!$A$123:$A$139")),MATCH('Anexo - Planilha de Cotação'!$B6,INDIRECT(_xlfn.CONCAT("'",AB$3,"'!$B$123:$B$139")),0),1),"")</f>
        <v>14</v>
      </c>
      <c r="AC6" s="159"/>
      <c r="AD6" s="159">
        <f ca="1">IFERROR(INDIRECT(_xlfn.CONCAT("'",AD$3,"'!$D$13"))*INDEX(INDIRECT(_xlfn.CONCAT("'",AD$3,"'!$A$123:$A$139")),MATCH('Anexo - Planilha de Cotação'!$B6,INDIRECT(_xlfn.CONCAT("'",AD$3,"'!$B$123:$B$139")),0),1),"")</f>
        <v>10</v>
      </c>
      <c r="AE6" s="159"/>
      <c r="AF6" s="159"/>
      <c r="AG6" s="159" t="str">
        <f ca="1">IFERROR(INDIRECT(_xlfn.CONCAT("'",AG$3,"'!$D$13"))*INDEX(INDIRECT(_xlfn.CONCAT("'",AG$3,"'!$A$123:$A$139")),MATCH('Anexo - Planilha de Cotação'!$B6,INDIRECT(_xlfn.CONCAT("'",AG$3,"'!$B$123:$B$139")),0),1),"")</f>
        <v/>
      </c>
      <c r="AH6" s="160">
        <f t="shared" ca="1" si="3"/>
        <v>44</v>
      </c>
      <c r="AI6" s="161">
        <f t="shared" ca="1" si="4"/>
        <v>2904.44</v>
      </c>
    </row>
    <row r="7" spans="1:35" ht="48.75" customHeight="1" x14ac:dyDescent="0.2">
      <c r="A7" s="148">
        <v>3</v>
      </c>
      <c r="B7" s="149" t="s">
        <v>137</v>
      </c>
      <c r="C7" s="150">
        <v>59.87</v>
      </c>
      <c r="D7" s="158">
        <f ca="1">IFERROR(INDIRECT(_xlfn.CONCAT("'",D$3,"'!$D$13"))*INDEX(INDIRECT(_xlfn.CONCAT("'",D$3,"'!$A$123:$A$139")),MATCH('Anexo - Planilha de Cotação'!$B7,INDIRECT(_xlfn.CONCAT("'",D$3,"'!$B$123:$B$139")),0),1),"")</f>
        <v>4</v>
      </c>
      <c r="E7" s="159">
        <f ca="1">IFERROR(INDIRECT(_xlfn.CONCAT("'",E$3,"'!$D$13"))*INDEX(INDIRECT(_xlfn.CONCAT("'",E$3,"'!$A$123:$A$139")),MATCH('Anexo - Planilha de Cotação'!$B7,INDIRECT(_xlfn.CONCAT("'",E$3,"'!$B$123:$B$139")),0),1),"")</f>
        <v>88</v>
      </c>
      <c r="F7" s="159">
        <f ca="1">IFERROR(INDIRECT(_xlfn.CONCAT("'",F$3,"'!$D$13"))*INDEX(INDIRECT(_xlfn.CONCAT("'",F$3,"'!$A$123:$A$139")),MATCH('Anexo - Planilha de Cotação'!$B7,INDIRECT(_xlfn.CONCAT("'",F$3,"'!$B$123:$B$139")),0),1),"")</f>
        <v>4</v>
      </c>
      <c r="G7" s="159">
        <f ca="1">IFERROR(INDIRECT(_xlfn.CONCAT("'",G$3,"'!$D$13"))*INDEX(INDIRECT(_xlfn.CONCAT("'",G$3,"'!$A$123:$A$139")),MATCH('Anexo - Planilha de Cotação'!$B7,INDIRECT(_xlfn.CONCAT("'",G$3,"'!$B$123:$B$139")),0),1),"")</f>
        <v>4</v>
      </c>
      <c r="H7" s="159" t="str">
        <f ca="1">IFERROR(INDIRECT(_xlfn.CONCAT("'",H$3,"'!$D$13"))*INDEX(INDIRECT(_xlfn.CONCAT("'",H$3,"'!$A$123:$A$139")),MATCH('Anexo - Planilha de Cotação'!$B7,INDIRECT(_xlfn.CONCAT("'",H$3,"'!$B$123:$B$139")),0),1),"")</f>
        <v/>
      </c>
      <c r="I7" s="159">
        <f ca="1">IFERROR(INDIRECT(_xlfn.CONCAT("'",I$3,"'!$D$13"))*INDEX(INDIRECT(_xlfn.CONCAT("'",I$3,"'!$A$123:$A$139")),MATCH('Anexo - Planilha de Cotação'!$B7,INDIRECT(_xlfn.CONCAT("'",I$3,"'!$B$123:$B$139")),0),1),"")</f>
        <v>4</v>
      </c>
      <c r="J7" s="159">
        <f ca="1">IFERROR(INDIRECT(_xlfn.CONCAT("'",J$3,"'!$D$13"))*INDEX(INDIRECT(_xlfn.CONCAT("'",J$3,"'!$A$123:$A$139")),MATCH('Anexo - Planilha de Cotação'!$B7,INDIRECT(_xlfn.CONCAT("'",J$3,"'!$B$123:$B$139")),0),1),"")</f>
        <v>28</v>
      </c>
      <c r="K7" s="159" t="str">
        <f ca="1">IFERROR(INDIRECT(_xlfn.CONCAT("'",K$3,"'!$D$13"))*INDEX(INDIRECT(_xlfn.CONCAT("'",K$3,"'!$A$123:$A$139")),MATCH('Anexo - Planilha de Cotação'!$B7,INDIRECT(_xlfn.CONCAT("'",K$3,"'!$B$123:$B$139")),0),1),"")</f>
        <v/>
      </c>
      <c r="L7" s="159">
        <f ca="1">IFERROR(INDIRECT(_xlfn.CONCAT("'",L$3,"'!$D$13"))*INDEX(INDIRECT(_xlfn.CONCAT("'",L$3,"'!$A$123:$A$139")),MATCH('Anexo - Planilha de Cotação'!$B7,INDIRECT(_xlfn.CONCAT("'",L$3,"'!$B$123:$B$139")),0),1),"")</f>
        <v>52</v>
      </c>
      <c r="M7" s="159" t="str">
        <f ca="1">IFERROR(INDIRECT(_xlfn.CONCAT("'",M$3,"'!$D$13"))*INDEX(INDIRECT(_xlfn.CONCAT("'",M$3,"'!$A$123:$A$139")),MATCH('Anexo - Planilha de Cotação'!$B7,INDIRECT(_xlfn.CONCAT("'",M$3,"'!$B$123:$B$139")),0),1),"")</f>
        <v/>
      </c>
      <c r="N7" s="159" t="str">
        <f ca="1">IFERROR(INDIRECT(_xlfn.CONCAT("'",N$3,"'!$D$13"))*INDEX(INDIRECT(_xlfn.CONCAT("'",N$3,"'!$A$123:$A$139")),MATCH('Anexo - Planilha de Cotação'!$B7,INDIRECT(_xlfn.CONCAT("'",N$3,"'!$B$123:$B$139")),0),1),"")</f>
        <v/>
      </c>
      <c r="O7" s="159" t="str">
        <f ca="1">IFERROR(INDIRECT(_xlfn.CONCAT("'",O$3,"'!$D$13"))*INDEX(INDIRECT(_xlfn.CONCAT("'",O$3,"'!$A$123:$A$139")),MATCH('Anexo - Planilha de Cotação'!$B7,INDIRECT(_xlfn.CONCAT("'",O$3,"'!$B$123:$B$139")),0),1),"")</f>
        <v/>
      </c>
      <c r="P7" s="159">
        <f ca="1">IFERROR(INDIRECT(_xlfn.CONCAT("'",P$3,"'!$D$13"))*INDEX(INDIRECT(_xlfn.CONCAT("'",P$3,"'!$A$123:$A$139")),MATCH('Anexo - Planilha de Cotação'!$B7,INDIRECT(_xlfn.CONCAT("'",P$3,"'!$B$123:$B$139")),0),1),"")</f>
        <v>15</v>
      </c>
      <c r="Q7" s="159">
        <f ca="1">IFERROR(INDIRECT(_xlfn.CONCAT("'",Q$3,"'!$D$13"))*INDEX(INDIRECT(_xlfn.CONCAT("'",Q$3,"'!$A$123:$A$139")),MATCH('Anexo - Planilha de Cotação'!$B7,INDIRECT(_xlfn.CONCAT("'",Q$3,"'!$B$123:$B$139")),0),1),"")</f>
        <v>3</v>
      </c>
      <c r="R7" s="159">
        <f ca="1">IFERROR(INDIRECT(_xlfn.CONCAT("'",R$3,"'!$D$13"))*INDEX(INDIRECT(_xlfn.CONCAT("'",R$3,"'!$A$123:$A$139")),MATCH('Anexo - Planilha de Cotação'!$B7,INDIRECT(_xlfn.CONCAT("'",R$3,"'!$B$123:$B$139")),0),1),"")</f>
        <v>12</v>
      </c>
      <c r="S7" s="159">
        <f ca="1">IFERROR(INDIRECT(_xlfn.CONCAT("'",S$3,"'!$D$13"))*INDEX(INDIRECT(_xlfn.CONCAT("'",S$3,"'!$A$123:$A$139")),MATCH('Anexo - Planilha de Cotação'!$B7,INDIRECT(_xlfn.CONCAT("'",S$3,"'!$B$123:$B$139")),0),1),"")</f>
        <v>3</v>
      </c>
      <c r="T7" s="159">
        <f ca="1">IFERROR(INDIRECT(_xlfn.CONCAT("'",T$3,"'!$D$13"))*INDEX(INDIRECT(_xlfn.CONCAT("'",T$3,"'!$A$123:$A$139")),MATCH('Anexo - Planilha de Cotação'!$B7,INDIRECT(_xlfn.CONCAT("'",T$3,"'!$B$123:$B$139")),0),1),"")</f>
        <v>9</v>
      </c>
      <c r="U7" s="159">
        <f ca="1">IFERROR(INDIRECT(_xlfn.CONCAT("'",U$3,"'!$D$13"))*INDEX(INDIRECT(_xlfn.CONCAT("'",U$3,"'!$A$123:$A$139")),MATCH('Anexo - Planilha de Cotação'!$B7,INDIRECT(_xlfn.CONCAT("'",U$3,"'!$B$123:$B$139")),0),1),"")</f>
        <v>3</v>
      </c>
      <c r="V7" s="159">
        <f ca="1">IFERROR(INDIRECT(_xlfn.CONCAT("'",V$3,"'!$D$13"))*INDEX(INDIRECT(_xlfn.CONCAT("'",V$3,"'!$A$123:$A$139")),MATCH('Anexo - Planilha de Cotação'!$B7,INDIRECT(_xlfn.CONCAT("'",V$3,"'!$B$123:$B$139")),0),1),"")</f>
        <v>21</v>
      </c>
      <c r="W7" s="159">
        <f ca="1">IFERROR(INDIRECT(_xlfn.CONCAT("'",W$3,"'!$D$13"))*INDEX(INDIRECT(_xlfn.CONCAT("'",W$3,"'!$A$123:$A$139")),MATCH('Anexo - Planilha de Cotação'!$B7,INDIRECT(_xlfn.CONCAT("'",W$3,"'!$B$123:$B$139")),0),1),"")</f>
        <v>84</v>
      </c>
      <c r="X7" s="159" t="str">
        <f ca="1">IFERROR(INDIRECT(_xlfn.CONCAT("'",X$3,"'!$D$13"))*INDEX(INDIRECT(_xlfn.CONCAT("'",X$3,"'!$A$123:$A$139")),MATCH('Anexo - Planilha de Cotação'!$B7,INDIRECT(_xlfn.CONCAT("'",X$3,"'!$B$123:$B$139")),0),1),"")</f>
        <v/>
      </c>
      <c r="Y7" s="159" t="str">
        <f ca="1">IFERROR(INDIRECT(_xlfn.CONCAT("'",Y$3,"'!$D$13"))*INDEX(INDIRECT(_xlfn.CONCAT("'",Y$3,"'!$A$123:$A$139")),MATCH('Anexo - Planilha de Cotação'!$B7,INDIRECT(_xlfn.CONCAT("'",Y$3,"'!$B$123:$B$139")),0),1),"")</f>
        <v/>
      </c>
      <c r="Z7" s="159" t="str">
        <f ca="1">IFERROR(INDIRECT(_xlfn.CONCAT("'",Z$3,"'!$D$13"))*INDEX(INDIRECT(_xlfn.CONCAT("'",Z$3,"'!$A$123:$A$139")),MATCH('Anexo - Planilha de Cotação'!$B7,INDIRECT(_xlfn.CONCAT("'",Z$3,"'!$B$123:$B$139")),0),1),"")</f>
        <v/>
      </c>
      <c r="AA7" s="159" t="str">
        <f ca="1">IFERROR(INDIRECT(_xlfn.CONCAT("'",AA$3,"'!$D$13"))*INDEX(INDIRECT(_xlfn.CONCAT("'",AA$3,"'!$A$123:$A$139")),MATCH('Anexo - Planilha de Cotação'!$B7,INDIRECT(_xlfn.CONCAT("'",AA$3,"'!$B$123:$B$139")),0),1),"")</f>
        <v/>
      </c>
      <c r="AB7" s="159" t="str">
        <f ca="1">IFERROR(INDIRECT(_xlfn.CONCAT("'",AB$3,"'!$D$13"))*INDEX(INDIRECT(_xlfn.CONCAT("'",AB$3,"'!$A$123:$A$139")),MATCH('Anexo - Planilha de Cotação'!$B7,INDIRECT(_xlfn.CONCAT("'",AB$3,"'!$B$123:$B$139")),0),1),"")</f>
        <v/>
      </c>
      <c r="AC7" s="159"/>
      <c r="AD7" s="159" t="str">
        <f ca="1">IFERROR(INDIRECT(_xlfn.CONCAT("'",AD$3,"'!$D$13"))*INDEX(INDIRECT(_xlfn.CONCAT("'",AD$3,"'!$A$123:$A$139")),MATCH('Anexo - Planilha de Cotação'!$B7,INDIRECT(_xlfn.CONCAT("'",AD$3,"'!$B$123:$B$139")),0),1),"")</f>
        <v/>
      </c>
      <c r="AE7" s="159"/>
      <c r="AF7" s="159"/>
      <c r="AG7" s="159" t="str">
        <f ca="1">IFERROR(INDIRECT(_xlfn.CONCAT("'",AG$3,"'!$D$13"))*INDEX(INDIRECT(_xlfn.CONCAT("'",AG$3,"'!$A$123:$A$139")),MATCH('Anexo - Planilha de Cotação'!$B7,INDIRECT(_xlfn.CONCAT("'",AG$3,"'!$B$123:$B$139")),0),1),"")</f>
        <v/>
      </c>
      <c r="AH7" s="160">
        <f t="shared" ca="1" si="3"/>
        <v>334</v>
      </c>
      <c r="AI7" s="161">
        <f t="shared" ca="1" si="4"/>
        <v>19996.579999999998</v>
      </c>
    </row>
    <row r="8" spans="1:35" ht="48.75" customHeight="1" x14ac:dyDescent="0.2">
      <c r="A8" s="148">
        <v>4</v>
      </c>
      <c r="B8" s="149" t="s">
        <v>135</v>
      </c>
      <c r="C8" s="150">
        <v>70</v>
      </c>
      <c r="D8" s="158" t="str">
        <f ca="1">IFERROR(INDIRECT(_xlfn.CONCAT("'",D$3,"'!$D$13"))*INDEX(INDIRECT(_xlfn.CONCAT("'",D$3,"'!$A$123:$A$139")),MATCH('Anexo - Planilha de Cotação'!$B8,INDIRECT(_xlfn.CONCAT("'",D$3,"'!$B$123:$B$139")),0),1),"")</f>
        <v/>
      </c>
      <c r="E8" s="159" t="str">
        <f ca="1">IFERROR(INDIRECT(_xlfn.CONCAT("'",E$3,"'!$D$13"))*INDEX(INDIRECT(_xlfn.CONCAT("'",E$3,"'!$A$123:$A$139")),MATCH('Anexo - Planilha de Cotação'!$B8,INDIRECT(_xlfn.CONCAT("'",E$3,"'!$B$123:$B$139")),0),1),"")</f>
        <v/>
      </c>
      <c r="F8" s="159" t="str">
        <f ca="1">IFERROR(INDIRECT(_xlfn.CONCAT("'",F$3,"'!$D$13"))*INDEX(INDIRECT(_xlfn.CONCAT("'",F$3,"'!$A$123:$A$139")),MATCH('Anexo - Planilha de Cotação'!$B8,INDIRECT(_xlfn.CONCAT("'",F$3,"'!$B$123:$B$139")),0),1),"")</f>
        <v/>
      </c>
      <c r="G8" s="159" t="str">
        <f ca="1">IFERROR(INDIRECT(_xlfn.CONCAT("'",G$3,"'!$D$13"))*INDEX(INDIRECT(_xlfn.CONCAT("'",G$3,"'!$A$123:$A$139")),MATCH('Anexo - Planilha de Cotação'!$B8,INDIRECT(_xlfn.CONCAT("'",G$3,"'!$B$123:$B$139")),0),1),"")</f>
        <v/>
      </c>
      <c r="H8" s="159" t="str">
        <f ca="1">IFERROR(INDIRECT(_xlfn.CONCAT("'",H$3,"'!$D$13"))*INDEX(INDIRECT(_xlfn.CONCAT("'",H$3,"'!$A$123:$A$139")),MATCH('Anexo - Planilha de Cotação'!$B8,INDIRECT(_xlfn.CONCAT("'",H$3,"'!$B$123:$B$139")),0),1),"")</f>
        <v/>
      </c>
      <c r="I8" s="159" t="str">
        <f ca="1">IFERROR(INDIRECT(_xlfn.CONCAT("'",I$3,"'!$D$13"))*INDEX(INDIRECT(_xlfn.CONCAT("'",I$3,"'!$A$123:$A$139")),MATCH('Anexo - Planilha de Cotação'!$B8,INDIRECT(_xlfn.CONCAT("'",I$3,"'!$B$123:$B$139")),0),1),"")</f>
        <v/>
      </c>
      <c r="J8" s="159" t="str">
        <f ca="1">IFERROR(INDIRECT(_xlfn.CONCAT("'",J$3,"'!$D$13"))*INDEX(INDIRECT(_xlfn.CONCAT("'",J$3,"'!$A$123:$A$139")),MATCH('Anexo - Planilha de Cotação'!$B8,INDIRECT(_xlfn.CONCAT("'",J$3,"'!$B$123:$B$139")),0),1),"")</f>
        <v/>
      </c>
      <c r="K8" s="159" t="str">
        <f ca="1">IFERROR(INDIRECT(_xlfn.CONCAT("'",K$3,"'!$D$13"))*INDEX(INDIRECT(_xlfn.CONCAT("'",K$3,"'!$A$123:$A$139")),MATCH('Anexo - Planilha de Cotação'!$B8,INDIRECT(_xlfn.CONCAT("'",K$3,"'!$B$123:$B$139")),0),1),"")</f>
        <v/>
      </c>
      <c r="L8" s="159" t="str">
        <f ca="1">IFERROR(INDIRECT(_xlfn.CONCAT("'",L$3,"'!$D$13"))*INDEX(INDIRECT(_xlfn.CONCAT("'",L$3,"'!$A$123:$A$139")),MATCH('Anexo - Planilha de Cotação'!$B8,INDIRECT(_xlfn.CONCAT("'",L$3,"'!$B$123:$B$139")),0),1),"")</f>
        <v/>
      </c>
      <c r="M8" s="159" t="str">
        <f ca="1">IFERROR(INDIRECT(_xlfn.CONCAT("'",M$3,"'!$D$13"))*INDEX(INDIRECT(_xlfn.CONCAT("'",M$3,"'!$A$123:$A$139")),MATCH('Anexo - Planilha de Cotação'!$B8,INDIRECT(_xlfn.CONCAT("'",M$3,"'!$B$123:$B$139")),0),1),"")</f>
        <v/>
      </c>
      <c r="N8" s="159" t="str">
        <f ca="1">IFERROR(INDIRECT(_xlfn.CONCAT("'",N$3,"'!$D$13"))*INDEX(INDIRECT(_xlfn.CONCAT("'",N$3,"'!$A$123:$A$139")),MATCH('Anexo - Planilha de Cotação'!$B8,INDIRECT(_xlfn.CONCAT("'",N$3,"'!$B$123:$B$139")),0),1),"")</f>
        <v/>
      </c>
      <c r="O8" s="159" t="str">
        <f ca="1">IFERROR(INDIRECT(_xlfn.CONCAT("'",O$3,"'!$D$13"))*INDEX(INDIRECT(_xlfn.CONCAT("'",O$3,"'!$A$123:$A$139")),MATCH('Anexo - Planilha de Cotação'!$B8,INDIRECT(_xlfn.CONCAT("'",O$3,"'!$B$123:$B$139")),0),1),"")</f>
        <v/>
      </c>
      <c r="P8" s="159" t="str">
        <f ca="1">IFERROR(INDIRECT(_xlfn.CONCAT("'",P$3,"'!$D$13"))*INDEX(INDIRECT(_xlfn.CONCAT("'",P$3,"'!$A$123:$A$139")),MATCH('Anexo - Planilha de Cotação'!$B8,INDIRECT(_xlfn.CONCAT("'",P$3,"'!$B$123:$B$139")),0),1),"")</f>
        <v/>
      </c>
      <c r="Q8" s="159" t="str">
        <f ca="1">IFERROR(INDIRECT(_xlfn.CONCAT("'",Q$3,"'!$D$13"))*INDEX(INDIRECT(_xlfn.CONCAT("'",Q$3,"'!$A$123:$A$139")),MATCH('Anexo - Planilha de Cotação'!$B8,INDIRECT(_xlfn.CONCAT("'",Q$3,"'!$B$123:$B$139")),0),1),"")</f>
        <v/>
      </c>
      <c r="R8" s="159" t="str">
        <f ca="1">IFERROR(INDIRECT(_xlfn.CONCAT("'",R$3,"'!$D$13"))*INDEX(INDIRECT(_xlfn.CONCAT("'",R$3,"'!$A$123:$A$139")),MATCH('Anexo - Planilha de Cotação'!$B8,INDIRECT(_xlfn.CONCAT("'",R$3,"'!$B$123:$B$139")),0),1),"")</f>
        <v/>
      </c>
      <c r="S8" s="159" t="str">
        <f ca="1">IFERROR(INDIRECT(_xlfn.CONCAT("'",S$3,"'!$D$13"))*INDEX(INDIRECT(_xlfn.CONCAT("'",S$3,"'!$A$123:$A$139")),MATCH('Anexo - Planilha de Cotação'!$B8,INDIRECT(_xlfn.CONCAT("'",S$3,"'!$B$123:$B$139")),0),1),"")</f>
        <v/>
      </c>
      <c r="T8" s="159" t="str">
        <f ca="1">IFERROR(INDIRECT(_xlfn.CONCAT("'",T$3,"'!$D$13"))*INDEX(INDIRECT(_xlfn.CONCAT("'",T$3,"'!$A$123:$A$139")),MATCH('Anexo - Planilha de Cotação'!$B8,INDIRECT(_xlfn.CONCAT("'",T$3,"'!$B$123:$B$139")),0),1),"")</f>
        <v/>
      </c>
      <c r="U8" s="159" t="str">
        <f ca="1">IFERROR(INDIRECT(_xlfn.CONCAT("'",U$3,"'!$D$13"))*INDEX(INDIRECT(_xlfn.CONCAT("'",U$3,"'!$A$123:$A$139")),MATCH('Anexo - Planilha de Cotação'!$B8,INDIRECT(_xlfn.CONCAT("'",U$3,"'!$B$123:$B$139")),0),1),"")</f>
        <v/>
      </c>
      <c r="V8" s="159" t="str">
        <f ca="1">IFERROR(INDIRECT(_xlfn.CONCAT("'",V$3,"'!$D$13"))*INDEX(INDIRECT(_xlfn.CONCAT("'",V$3,"'!$A$123:$A$139")),MATCH('Anexo - Planilha de Cotação'!$B8,INDIRECT(_xlfn.CONCAT("'",V$3,"'!$B$123:$B$139")),0),1),"")</f>
        <v/>
      </c>
      <c r="W8" s="159" t="str">
        <f ca="1">IFERROR(INDIRECT(_xlfn.CONCAT("'",W$3,"'!$D$13"))*INDEX(INDIRECT(_xlfn.CONCAT("'",W$3,"'!$A$123:$A$139")),MATCH('Anexo - Planilha de Cotação'!$B8,INDIRECT(_xlfn.CONCAT("'",W$3,"'!$B$123:$B$139")),0),1),"")</f>
        <v/>
      </c>
      <c r="X8" s="159">
        <f ca="1">IFERROR(INDIRECT(_xlfn.CONCAT("'",X$3,"'!$D$13"))*INDEX(INDIRECT(_xlfn.CONCAT("'",X$3,"'!$A$123:$A$139")),MATCH('Anexo - Planilha de Cotação'!$B8,INDIRECT(_xlfn.CONCAT("'",X$3,"'!$B$123:$B$139")),0),1),"")</f>
        <v>20</v>
      </c>
      <c r="Y8" s="159">
        <f ca="1">IFERROR(INDIRECT(_xlfn.CONCAT("'",Y$3,"'!$D$13"))*INDEX(INDIRECT(_xlfn.CONCAT("'",Y$3,"'!$A$123:$A$139")),MATCH('Anexo - Planilha de Cotação'!$B8,INDIRECT(_xlfn.CONCAT("'",Y$3,"'!$B$123:$B$139")),0),1),"")</f>
        <v>12</v>
      </c>
      <c r="Z8" s="159">
        <f ca="1">IFERROR(INDIRECT(_xlfn.CONCAT("'",Z$3,"'!$D$13"))*INDEX(INDIRECT(_xlfn.CONCAT("'",Z$3,"'!$A$123:$A$139")),MATCH('Anexo - Planilha de Cotação'!$B8,INDIRECT(_xlfn.CONCAT("'",Z$3,"'!$B$123:$B$139")),0),1),"")</f>
        <v>4</v>
      </c>
      <c r="AA8" s="159">
        <f ca="1">IFERROR(INDIRECT(_xlfn.CONCAT("'",AA$3,"'!$D$13"))*INDEX(INDIRECT(_xlfn.CONCAT("'",AA$3,"'!$A$123:$A$139")),MATCH('Anexo - Planilha de Cotação'!$B8,INDIRECT(_xlfn.CONCAT("'",AA$3,"'!$B$123:$B$139")),0),1),"")</f>
        <v>4</v>
      </c>
      <c r="AB8" s="159">
        <f ca="1">IFERROR(INDIRECT(_xlfn.CONCAT("'",AB$3,"'!$D$13"))*INDEX(INDIRECT(_xlfn.CONCAT("'",AB$3,"'!$A$123:$A$139")),MATCH('Anexo - Planilha de Cotação'!$B8,INDIRECT(_xlfn.CONCAT("'",AB$3,"'!$B$123:$B$139")),0),1),"")</f>
        <v>14</v>
      </c>
      <c r="AC8" s="159"/>
      <c r="AD8" s="159">
        <f ca="1">IFERROR(INDIRECT(_xlfn.CONCAT("'",AD$3,"'!$D$13"))*INDEX(INDIRECT(_xlfn.CONCAT("'",AD$3,"'!$A$123:$A$139")),MATCH('Anexo - Planilha de Cotação'!$B8,INDIRECT(_xlfn.CONCAT("'",AD$3,"'!$B$123:$B$139")),0),1),"")</f>
        <v>10</v>
      </c>
      <c r="AE8" s="159"/>
      <c r="AF8" s="159"/>
      <c r="AG8" s="159">
        <f ca="1">IFERROR(INDIRECT(_xlfn.CONCAT("'",AG$3,"'!$D$13"))*INDEX(INDIRECT(_xlfn.CONCAT("'",AG$3,"'!$A$123:$A$139")),MATCH('Anexo - Planilha de Cotação'!$B8,INDIRECT(_xlfn.CONCAT("'",AG$3,"'!$B$123:$B$139")),0),1),"")</f>
        <v>4</v>
      </c>
      <c r="AH8" s="160">
        <f t="shared" ca="1" si="3"/>
        <v>68</v>
      </c>
      <c r="AI8" s="161">
        <f t="shared" ca="1" si="4"/>
        <v>4760</v>
      </c>
    </row>
    <row r="9" spans="1:35" ht="48.75" customHeight="1" x14ac:dyDescent="0.2">
      <c r="A9" s="148">
        <v>5</v>
      </c>
      <c r="B9" s="149" t="s">
        <v>131</v>
      </c>
      <c r="C9" s="150">
        <v>24.54</v>
      </c>
      <c r="D9" s="158">
        <f ca="1">IFERROR(INDIRECT(_xlfn.CONCAT("'",D$3,"'!$D$13"))*INDEX(INDIRECT(_xlfn.CONCAT("'",D$3,"'!$A$123:$A$139")),MATCH('Anexo - Planilha de Cotação'!$B9,INDIRECT(_xlfn.CONCAT("'",D$3,"'!$B$123:$B$139")),0),1),"")</f>
        <v>4</v>
      </c>
      <c r="E9" s="159">
        <f ca="1">IFERROR(INDIRECT(_xlfn.CONCAT("'",E$3,"'!$D$13"))*INDEX(INDIRECT(_xlfn.CONCAT("'",E$3,"'!$A$123:$A$139")),MATCH('Anexo - Planilha de Cotação'!$B9,INDIRECT(_xlfn.CONCAT("'",E$3,"'!$B$123:$B$139")),0),1),"")</f>
        <v>88</v>
      </c>
      <c r="F9" s="159">
        <f ca="1">IFERROR(INDIRECT(_xlfn.CONCAT("'",F$3,"'!$D$13"))*INDEX(INDIRECT(_xlfn.CONCAT("'",F$3,"'!$A$123:$A$139")),MATCH('Anexo - Planilha de Cotação'!$B9,INDIRECT(_xlfn.CONCAT("'",F$3,"'!$B$123:$B$139")),0),1),"")</f>
        <v>4</v>
      </c>
      <c r="G9" s="159">
        <f ca="1">IFERROR(INDIRECT(_xlfn.CONCAT("'",G$3,"'!$D$13"))*INDEX(INDIRECT(_xlfn.CONCAT("'",G$3,"'!$A$123:$A$139")),MATCH('Anexo - Planilha de Cotação'!$B9,INDIRECT(_xlfn.CONCAT("'",G$3,"'!$B$123:$B$139")),0),1),"")</f>
        <v>4</v>
      </c>
      <c r="H9" s="159" t="str">
        <f ca="1">IFERROR(INDIRECT(_xlfn.CONCAT("'",H$3,"'!$D$13"))*INDEX(INDIRECT(_xlfn.CONCAT("'",H$3,"'!$A$123:$A$139")),MATCH('Anexo - Planilha de Cotação'!$B9,INDIRECT(_xlfn.CONCAT("'",H$3,"'!$B$123:$B$139")),0),1),"")</f>
        <v/>
      </c>
      <c r="I9" s="159">
        <f ca="1">IFERROR(INDIRECT(_xlfn.CONCAT("'",I$3,"'!$D$13"))*INDEX(INDIRECT(_xlfn.CONCAT("'",I$3,"'!$A$123:$A$139")),MATCH('Anexo - Planilha de Cotação'!$B9,INDIRECT(_xlfn.CONCAT("'",I$3,"'!$B$123:$B$139")),0),1),"")</f>
        <v>4</v>
      </c>
      <c r="J9" s="159">
        <f ca="1">IFERROR(INDIRECT(_xlfn.CONCAT("'",J$3,"'!$D$13"))*INDEX(INDIRECT(_xlfn.CONCAT("'",J$3,"'!$A$123:$A$139")),MATCH('Anexo - Planilha de Cotação'!$B9,INDIRECT(_xlfn.CONCAT("'",J$3,"'!$B$123:$B$139")),0),1),"")</f>
        <v>28</v>
      </c>
      <c r="K9" s="159" t="str">
        <f ca="1">IFERROR(INDIRECT(_xlfn.CONCAT("'",K$3,"'!$D$13"))*INDEX(INDIRECT(_xlfn.CONCAT("'",K$3,"'!$A$123:$A$139")),MATCH('Anexo - Planilha de Cotação'!$B9,INDIRECT(_xlfn.CONCAT("'",K$3,"'!$B$123:$B$139")),0),1),"")</f>
        <v/>
      </c>
      <c r="L9" s="159">
        <f ca="1">IFERROR(INDIRECT(_xlfn.CONCAT("'",L$3,"'!$D$13"))*INDEX(INDIRECT(_xlfn.CONCAT("'",L$3,"'!$A$123:$A$139")),MATCH('Anexo - Planilha de Cotação'!$B9,INDIRECT(_xlfn.CONCAT("'",L$3,"'!$B$123:$B$139")),0),1),"")</f>
        <v>52</v>
      </c>
      <c r="M9" s="159" t="str">
        <f ca="1">IFERROR(INDIRECT(_xlfn.CONCAT("'",M$3,"'!$D$13"))*INDEX(INDIRECT(_xlfn.CONCAT("'",M$3,"'!$A$123:$A$139")),MATCH('Anexo - Planilha de Cotação'!$B9,INDIRECT(_xlfn.CONCAT("'",M$3,"'!$B$123:$B$139")),0),1),"")</f>
        <v/>
      </c>
      <c r="N9" s="159" t="str">
        <f ca="1">IFERROR(INDIRECT(_xlfn.CONCAT("'",N$3,"'!$D$13"))*INDEX(INDIRECT(_xlfn.CONCAT("'",N$3,"'!$A$123:$A$139")),MATCH('Anexo - Planilha de Cotação'!$B9,INDIRECT(_xlfn.CONCAT("'",N$3,"'!$B$123:$B$139")),0),1),"")</f>
        <v/>
      </c>
      <c r="O9" s="159">
        <f ca="1">IFERROR(INDIRECT(_xlfn.CONCAT("'",O$3,"'!$D$13"))*INDEX(INDIRECT(_xlfn.CONCAT("'",O$3,"'!$A$123:$A$139")),MATCH('Anexo - Planilha de Cotação'!$B9,INDIRECT(_xlfn.CONCAT("'",O$3,"'!$B$123:$B$139")),0),1),"")</f>
        <v>4</v>
      </c>
      <c r="P9" s="159">
        <f ca="1">IFERROR(INDIRECT(_xlfn.CONCAT("'",P$3,"'!$D$13"))*INDEX(INDIRECT(_xlfn.CONCAT("'",P$3,"'!$A$123:$A$139")),MATCH('Anexo - Planilha de Cotação'!$B9,INDIRECT(_xlfn.CONCAT("'",P$3,"'!$B$123:$B$139")),0),1),"")</f>
        <v>20</v>
      </c>
      <c r="Q9" s="159">
        <f ca="1">IFERROR(INDIRECT(_xlfn.CONCAT("'",Q$3,"'!$D$13"))*INDEX(INDIRECT(_xlfn.CONCAT("'",Q$3,"'!$A$123:$A$139")),MATCH('Anexo - Planilha de Cotação'!$B9,INDIRECT(_xlfn.CONCAT("'",Q$3,"'!$B$123:$B$139")),0),1),"")</f>
        <v>4</v>
      </c>
      <c r="R9" s="159">
        <f ca="1">IFERROR(INDIRECT(_xlfn.CONCAT("'",R$3,"'!$D$13"))*INDEX(INDIRECT(_xlfn.CONCAT("'",R$3,"'!$A$123:$A$139")),MATCH('Anexo - Planilha de Cotação'!$B9,INDIRECT(_xlfn.CONCAT("'",R$3,"'!$B$123:$B$139")),0),1),"")</f>
        <v>16</v>
      </c>
      <c r="S9" s="159">
        <f ca="1">IFERROR(INDIRECT(_xlfn.CONCAT("'",S$3,"'!$D$13"))*INDEX(INDIRECT(_xlfn.CONCAT("'",S$3,"'!$A$123:$A$139")),MATCH('Anexo - Planilha de Cotação'!$B9,INDIRECT(_xlfn.CONCAT("'",S$3,"'!$B$123:$B$139")),0),1),"")</f>
        <v>4</v>
      </c>
      <c r="T9" s="159">
        <f ca="1">IFERROR(INDIRECT(_xlfn.CONCAT("'",T$3,"'!$D$13"))*INDEX(INDIRECT(_xlfn.CONCAT("'",T$3,"'!$A$123:$A$139")),MATCH('Anexo - Planilha de Cotação'!$B9,INDIRECT(_xlfn.CONCAT("'",T$3,"'!$B$123:$B$139")),0),1),"")</f>
        <v>18</v>
      </c>
      <c r="U9" s="159">
        <f ca="1">IFERROR(INDIRECT(_xlfn.CONCAT("'",U$3,"'!$D$13"))*INDEX(INDIRECT(_xlfn.CONCAT("'",U$3,"'!$A$123:$A$139")),MATCH('Anexo - Planilha de Cotação'!$B9,INDIRECT(_xlfn.CONCAT("'",U$3,"'!$B$123:$B$139")),0),1),"")</f>
        <v>6</v>
      </c>
      <c r="V9" s="159">
        <f ca="1">IFERROR(INDIRECT(_xlfn.CONCAT("'",V$3,"'!$D$13"))*INDEX(INDIRECT(_xlfn.CONCAT("'",V$3,"'!$A$123:$A$139")),MATCH('Anexo - Planilha de Cotação'!$B9,INDIRECT(_xlfn.CONCAT("'",V$3,"'!$B$123:$B$139")),0),1),"")</f>
        <v>42</v>
      </c>
      <c r="W9" s="159">
        <f ca="1">IFERROR(INDIRECT(_xlfn.CONCAT("'",W$3,"'!$D$13"))*INDEX(INDIRECT(_xlfn.CONCAT("'",W$3,"'!$A$123:$A$139")),MATCH('Anexo - Planilha de Cotação'!$B9,INDIRECT(_xlfn.CONCAT("'",W$3,"'!$B$123:$B$139")),0),1),"")</f>
        <v>168</v>
      </c>
      <c r="X9" s="159" t="str">
        <f ca="1">IFERROR(INDIRECT(_xlfn.CONCAT("'",X$3,"'!$D$13"))*INDEX(INDIRECT(_xlfn.CONCAT("'",X$3,"'!$A$123:$A$139")),MATCH('Anexo - Planilha de Cotação'!$B9,INDIRECT(_xlfn.CONCAT("'",X$3,"'!$B$123:$B$139")),0),1),"")</f>
        <v/>
      </c>
      <c r="Y9" s="159" t="str">
        <f ca="1">IFERROR(INDIRECT(_xlfn.CONCAT("'",Y$3,"'!$D$13"))*INDEX(INDIRECT(_xlfn.CONCAT("'",Y$3,"'!$A$123:$A$139")),MATCH('Anexo - Planilha de Cotação'!$B9,INDIRECT(_xlfn.CONCAT("'",Y$3,"'!$B$123:$B$139")),0),1),"")</f>
        <v/>
      </c>
      <c r="Z9" s="159" t="str">
        <f ca="1">IFERROR(INDIRECT(_xlfn.CONCAT("'",Z$3,"'!$D$13"))*INDEX(INDIRECT(_xlfn.CONCAT("'",Z$3,"'!$A$123:$A$139")),MATCH('Anexo - Planilha de Cotação'!$B9,INDIRECT(_xlfn.CONCAT("'",Z$3,"'!$B$123:$B$139")),0),1),"")</f>
        <v/>
      </c>
      <c r="AA9" s="159" t="str">
        <f ca="1">IFERROR(INDIRECT(_xlfn.CONCAT("'",AA$3,"'!$D$13"))*INDEX(INDIRECT(_xlfn.CONCAT("'",AA$3,"'!$A$123:$A$139")),MATCH('Anexo - Planilha de Cotação'!$B9,INDIRECT(_xlfn.CONCAT("'",AA$3,"'!$B$123:$B$139")),0),1),"")</f>
        <v/>
      </c>
      <c r="AB9" s="159" t="str">
        <f ca="1">IFERROR(INDIRECT(_xlfn.CONCAT("'",AB$3,"'!$D$13"))*INDEX(INDIRECT(_xlfn.CONCAT("'",AB$3,"'!$A$123:$A$139")),MATCH('Anexo - Planilha de Cotação'!$B9,INDIRECT(_xlfn.CONCAT("'",AB$3,"'!$B$123:$B$139")),0),1),"")</f>
        <v/>
      </c>
      <c r="AC9" s="159"/>
      <c r="AD9" s="159" t="str">
        <f ca="1">IFERROR(INDIRECT(_xlfn.CONCAT("'",AD$3,"'!$D$13"))*INDEX(INDIRECT(_xlfn.CONCAT("'",AD$3,"'!$A$123:$A$139")),MATCH('Anexo - Planilha de Cotação'!$B9,INDIRECT(_xlfn.CONCAT("'",AD$3,"'!$B$123:$B$139")),0),1),"")</f>
        <v/>
      </c>
      <c r="AE9" s="159"/>
      <c r="AF9" s="159"/>
      <c r="AG9" s="159" t="str">
        <f ca="1">IFERROR(INDIRECT(_xlfn.CONCAT("'",AG$3,"'!$D$13"))*INDEX(INDIRECT(_xlfn.CONCAT("'",AG$3,"'!$A$123:$A$139")),MATCH('Anexo - Planilha de Cotação'!$B9,INDIRECT(_xlfn.CONCAT("'",AG$3,"'!$B$123:$B$139")),0),1),"")</f>
        <v/>
      </c>
      <c r="AH9" s="160">
        <f t="shared" ca="1" si="3"/>
        <v>466</v>
      </c>
      <c r="AI9" s="161">
        <f t="shared" ca="1" si="4"/>
        <v>11435.64</v>
      </c>
    </row>
    <row r="10" spans="1:35" ht="48.75" customHeight="1" x14ac:dyDescent="0.2">
      <c r="A10" s="148">
        <v>6</v>
      </c>
      <c r="B10" s="149" t="s">
        <v>132</v>
      </c>
      <c r="C10" s="150">
        <v>18</v>
      </c>
      <c r="D10" s="158">
        <f ca="1">IFERROR(INDIRECT(_xlfn.CONCAT("'",D$3,"'!$D$13"))*INDEX(INDIRECT(_xlfn.CONCAT("'",D$3,"'!$A$123:$A$139")),MATCH('Anexo - Planilha de Cotação'!$B10,INDIRECT(_xlfn.CONCAT("'",D$3,"'!$B$123:$B$139")),0),1),"")</f>
        <v>1</v>
      </c>
      <c r="E10" s="159">
        <f ca="1">IFERROR(INDIRECT(_xlfn.CONCAT("'",E$3,"'!$D$13"))*INDEX(INDIRECT(_xlfn.CONCAT("'",E$3,"'!$A$123:$A$139")),MATCH('Anexo - Planilha de Cotação'!$B10,INDIRECT(_xlfn.CONCAT("'",E$3,"'!$B$123:$B$139")),0),1),"")</f>
        <v>22</v>
      </c>
      <c r="F10" s="159">
        <f ca="1">IFERROR(INDIRECT(_xlfn.CONCAT("'",F$3,"'!$D$13"))*INDEX(INDIRECT(_xlfn.CONCAT("'",F$3,"'!$A$123:$A$139")),MATCH('Anexo - Planilha de Cotação'!$B10,INDIRECT(_xlfn.CONCAT("'",F$3,"'!$B$123:$B$139")),0),1),"")</f>
        <v>1</v>
      </c>
      <c r="G10" s="159">
        <f ca="1">IFERROR(INDIRECT(_xlfn.CONCAT("'",G$3,"'!$D$13"))*INDEX(INDIRECT(_xlfn.CONCAT("'",G$3,"'!$A$123:$A$139")),MATCH('Anexo - Planilha de Cotação'!$B10,INDIRECT(_xlfn.CONCAT("'",G$3,"'!$B$123:$B$139")),0),1),"")</f>
        <v>1</v>
      </c>
      <c r="H10" s="159">
        <f ca="1">IFERROR(INDIRECT(_xlfn.CONCAT("'",H$3,"'!$D$13"))*INDEX(INDIRECT(_xlfn.CONCAT("'",H$3,"'!$A$123:$A$139")),MATCH('Anexo - Planilha de Cotação'!$B10,INDIRECT(_xlfn.CONCAT("'",H$3,"'!$B$123:$B$139")),0),1),"")</f>
        <v>6</v>
      </c>
      <c r="I10" s="159">
        <f ca="1">IFERROR(INDIRECT(_xlfn.CONCAT("'",I$3,"'!$D$13"))*INDEX(INDIRECT(_xlfn.CONCAT("'",I$3,"'!$A$123:$A$139")),MATCH('Anexo - Planilha de Cotação'!$B10,INDIRECT(_xlfn.CONCAT("'",I$3,"'!$B$123:$B$139")),0),1),"")</f>
        <v>1</v>
      </c>
      <c r="J10" s="159">
        <f ca="1">IFERROR(INDIRECT(_xlfn.CONCAT("'",J$3,"'!$D$13"))*INDEX(INDIRECT(_xlfn.CONCAT("'",J$3,"'!$A$123:$A$139")),MATCH('Anexo - Planilha de Cotação'!$B10,INDIRECT(_xlfn.CONCAT("'",J$3,"'!$B$123:$B$139")),0),1),"")</f>
        <v>7</v>
      </c>
      <c r="K10" s="159">
        <f ca="1">IFERROR(INDIRECT(_xlfn.CONCAT("'",K$3,"'!$D$13"))*INDEX(INDIRECT(_xlfn.CONCAT("'",K$3,"'!$A$123:$A$139")),MATCH('Anexo - Planilha de Cotação'!$B10,INDIRECT(_xlfn.CONCAT("'",K$3,"'!$B$123:$B$139")),0),1),"")</f>
        <v>10</v>
      </c>
      <c r="L10" s="159">
        <f ca="1">IFERROR(INDIRECT(_xlfn.CONCAT("'",L$3,"'!$D$13"))*INDEX(INDIRECT(_xlfn.CONCAT("'",L$3,"'!$A$123:$A$139")),MATCH('Anexo - Planilha de Cotação'!$B10,INDIRECT(_xlfn.CONCAT("'",L$3,"'!$B$123:$B$139")),0),1),"")</f>
        <v>13</v>
      </c>
      <c r="M10" s="159">
        <f ca="1">IFERROR(INDIRECT(_xlfn.CONCAT("'",M$3,"'!$D$13"))*INDEX(INDIRECT(_xlfn.CONCAT("'",M$3,"'!$A$123:$A$139")),MATCH('Anexo - Planilha de Cotação'!$B10,INDIRECT(_xlfn.CONCAT("'",M$3,"'!$B$123:$B$139")),0),1),"")</f>
        <v>2</v>
      </c>
      <c r="N10" s="159">
        <f ca="1">IFERROR(INDIRECT(_xlfn.CONCAT("'",N$3,"'!$D$13"))*INDEX(INDIRECT(_xlfn.CONCAT("'",N$3,"'!$A$123:$A$139")),MATCH('Anexo - Planilha de Cotação'!$B10,INDIRECT(_xlfn.CONCAT("'",N$3,"'!$B$123:$B$139")),0),1),"")</f>
        <v>2</v>
      </c>
      <c r="O10" s="159">
        <f ca="1">IFERROR(INDIRECT(_xlfn.CONCAT("'",O$3,"'!$D$13"))*INDEX(INDIRECT(_xlfn.CONCAT("'",O$3,"'!$A$123:$A$139")),MATCH('Anexo - Planilha de Cotação'!$B10,INDIRECT(_xlfn.CONCAT("'",O$3,"'!$B$123:$B$139")),0),1),"")</f>
        <v>1</v>
      </c>
      <c r="P10" s="159">
        <f ca="1">IFERROR(INDIRECT(_xlfn.CONCAT("'",P$3,"'!$D$13"))*INDEX(INDIRECT(_xlfn.CONCAT("'",P$3,"'!$A$123:$A$139")),MATCH('Anexo - Planilha de Cotação'!$B10,INDIRECT(_xlfn.CONCAT("'",P$3,"'!$B$123:$B$139")),0),1),"")</f>
        <v>5</v>
      </c>
      <c r="Q10" s="159">
        <f ca="1">IFERROR(INDIRECT(_xlfn.CONCAT("'",Q$3,"'!$D$13"))*INDEX(INDIRECT(_xlfn.CONCAT("'",Q$3,"'!$A$123:$A$139")),MATCH('Anexo - Planilha de Cotação'!$B10,INDIRECT(_xlfn.CONCAT("'",Q$3,"'!$B$123:$B$139")),0),1),"")</f>
        <v>1</v>
      </c>
      <c r="R10" s="159">
        <f ca="1">IFERROR(INDIRECT(_xlfn.CONCAT("'",R$3,"'!$D$13"))*INDEX(INDIRECT(_xlfn.CONCAT("'",R$3,"'!$A$123:$A$139")),MATCH('Anexo - Planilha de Cotação'!$B10,INDIRECT(_xlfn.CONCAT("'",R$3,"'!$B$123:$B$139")),0),1),"")</f>
        <v>4</v>
      </c>
      <c r="S10" s="159">
        <f ca="1">IFERROR(INDIRECT(_xlfn.CONCAT("'",S$3,"'!$D$13"))*INDEX(INDIRECT(_xlfn.CONCAT("'",S$3,"'!$A$123:$A$139")),MATCH('Anexo - Planilha de Cotação'!$B10,INDIRECT(_xlfn.CONCAT("'",S$3,"'!$B$123:$B$139")),0),1),"")</f>
        <v>1</v>
      </c>
      <c r="T10" s="159">
        <f ca="1">IFERROR(INDIRECT(_xlfn.CONCAT("'",T$3,"'!$D$13"))*INDEX(INDIRECT(_xlfn.CONCAT("'",T$3,"'!$A$123:$A$139")),MATCH('Anexo - Planilha de Cotação'!$B10,INDIRECT(_xlfn.CONCAT("'",T$3,"'!$B$123:$B$139")),0),1),"")</f>
        <v>3</v>
      </c>
      <c r="U10" s="159">
        <f ca="1">IFERROR(INDIRECT(_xlfn.CONCAT("'",U$3,"'!$D$13"))*INDEX(INDIRECT(_xlfn.CONCAT("'",U$3,"'!$A$123:$A$139")),MATCH('Anexo - Planilha de Cotação'!$B10,INDIRECT(_xlfn.CONCAT("'",U$3,"'!$B$123:$B$139")),0),1),"")</f>
        <v>1</v>
      </c>
      <c r="V10" s="159">
        <f ca="1">IFERROR(INDIRECT(_xlfn.CONCAT("'",V$3,"'!$D$13"))*INDEX(INDIRECT(_xlfn.CONCAT("'",V$3,"'!$A$123:$A$139")),MATCH('Anexo - Planilha de Cotação'!$B10,INDIRECT(_xlfn.CONCAT("'",V$3,"'!$B$123:$B$139")),0),1),"")</f>
        <v>7</v>
      </c>
      <c r="W10" s="159">
        <f ca="1">IFERROR(INDIRECT(_xlfn.CONCAT("'",W$3,"'!$D$13"))*INDEX(INDIRECT(_xlfn.CONCAT("'",W$3,"'!$A$123:$A$139")),MATCH('Anexo - Planilha de Cotação'!$B10,INDIRECT(_xlfn.CONCAT("'",W$3,"'!$B$123:$B$139")),0),1),"")</f>
        <v>28</v>
      </c>
      <c r="X10" s="159">
        <f ca="1">IFERROR(INDIRECT(_xlfn.CONCAT("'",X$3,"'!$D$13"))*INDEX(INDIRECT(_xlfn.CONCAT("'",X$3,"'!$A$123:$A$139")),MATCH('Anexo - Planilha de Cotação'!$B10,INDIRECT(_xlfn.CONCAT("'",X$3,"'!$B$123:$B$139")),0),1),"")</f>
        <v>5</v>
      </c>
      <c r="Y10" s="159">
        <f ca="1">IFERROR(INDIRECT(_xlfn.CONCAT("'",Y$3,"'!$D$13"))*INDEX(INDIRECT(_xlfn.CONCAT("'",Y$3,"'!$A$123:$A$139")),MATCH('Anexo - Planilha de Cotação'!$B10,INDIRECT(_xlfn.CONCAT("'",Y$3,"'!$B$123:$B$139")),0),1),"")</f>
        <v>3</v>
      </c>
      <c r="Z10" s="159">
        <f ca="1">IFERROR(INDIRECT(_xlfn.CONCAT("'",Z$3,"'!$D$13"))*INDEX(INDIRECT(_xlfn.CONCAT("'",Z$3,"'!$A$123:$A$139")),MATCH('Anexo - Planilha de Cotação'!$B10,INDIRECT(_xlfn.CONCAT("'",Z$3,"'!$B$123:$B$139")),0),1),"")</f>
        <v>1</v>
      </c>
      <c r="AA10" s="159">
        <f ca="1">IFERROR(INDIRECT(_xlfn.CONCAT("'",AA$3,"'!$D$13"))*INDEX(INDIRECT(_xlfn.CONCAT("'",AA$3,"'!$A$123:$A$139")),MATCH('Anexo - Planilha de Cotação'!$B10,INDIRECT(_xlfn.CONCAT("'",AA$3,"'!$B$123:$B$139")),0),1),"")</f>
        <v>1</v>
      </c>
      <c r="AB10" s="159">
        <f ca="1">IFERROR(INDIRECT(_xlfn.CONCAT("'",AB$3,"'!$D$13"))*INDEX(INDIRECT(_xlfn.CONCAT("'",AB$3,"'!$A$123:$A$139")),MATCH('Anexo - Planilha de Cotação'!$B10,INDIRECT(_xlfn.CONCAT("'",AB$3,"'!$B$123:$B$139")),0),1),"")</f>
        <v>7</v>
      </c>
      <c r="AC10" s="159"/>
      <c r="AD10" s="159">
        <f ca="1">IFERROR(INDIRECT(_xlfn.CONCAT("'",AD$3,"'!$D$13"))*INDEX(INDIRECT(_xlfn.CONCAT("'",AD$3,"'!$A$123:$A$139")),MATCH('Anexo - Planilha de Cotação'!$B10,INDIRECT(_xlfn.CONCAT("'",AD$3,"'!$B$123:$B$139")),0),1),"")</f>
        <v>5</v>
      </c>
      <c r="AE10" s="159"/>
      <c r="AF10" s="159"/>
      <c r="AG10" s="159">
        <f ca="1">IFERROR(INDIRECT(_xlfn.CONCAT("'",AG$3,"'!$D$13"))*INDEX(INDIRECT(_xlfn.CONCAT("'",AG$3,"'!$A$123:$A$139")),MATCH('Anexo - Planilha de Cotação'!$B10,INDIRECT(_xlfn.CONCAT("'",AG$3,"'!$B$123:$B$139")),0),1),"")</f>
        <v>1</v>
      </c>
      <c r="AH10" s="160">
        <f t="shared" ca="1" si="3"/>
        <v>140</v>
      </c>
      <c r="AI10" s="161">
        <f t="shared" ca="1" si="4"/>
        <v>2520</v>
      </c>
    </row>
    <row r="11" spans="1:35" ht="48.75" customHeight="1" x14ac:dyDescent="0.2">
      <c r="A11" s="148">
        <v>7</v>
      </c>
      <c r="B11" s="149" t="s">
        <v>141</v>
      </c>
      <c r="C11" s="150">
        <f>(200.23+300.35)/(10)*2</f>
        <v>100.11600000000001</v>
      </c>
      <c r="D11" s="158" t="str">
        <f ca="1">IFERROR(INDIRECT(_xlfn.CONCAT("'",D$3,"'!$D$13"))*INDEX(INDIRECT(_xlfn.CONCAT("'",D$3,"'!$A$123:$A$139")),MATCH('Anexo - Planilha de Cotação'!$B11,INDIRECT(_xlfn.CONCAT("'",D$3,"'!$B$123:$B$139")),0),1),"")</f>
        <v/>
      </c>
      <c r="E11" s="159" t="str">
        <f ca="1">IFERROR(INDIRECT(_xlfn.CONCAT("'",E$3,"'!$D$13"))*INDEX(INDIRECT(_xlfn.CONCAT("'",E$3,"'!$A$123:$A$139")),MATCH('Anexo - Planilha de Cotação'!$B11,INDIRECT(_xlfn.CONCAT("'",E$3,"'!$B$123:$B$139")),0),1),"")</f>
        <v/>
      </c>
      <c r="F11" s="159" t="str">
        <f ca="1">IFERROR(INDIRECT(_xlfn.CONCAT("'",F$3,"'!$D$13"))*INDEX(INDIRECT(_xlfn.CONCAT("'",F$3,"'!$A$123:$A$139")),MATCH('Anexo - Planilha de Cotação'!$B11,INDIRECT(_xlfn.CONCAT("'",F$3,"'!$B$123:$B$139")),0),1),"")</f>
        <v/>
      </c>
      <c r="G11" s="159" t="str">
        <f ca="1">IFERROR(INDIRECT(_xlfn.CONCAT("'",G$3,"'!$D$13"))*INDEX(INDIRECT(_xlfn.CONCAT("'",G$3,"'!$A$123:$A$139")),MATCH('Anexo - Planilha de Cotação'!$B11,INDIRECT(_xlfn.CONCAT("'",G$3,"'!$B$123:$B$139")),0),1),"")</f>
        <v/>
      </c>
      <c r="H11" s="159">
        <f ca="1">IFERROR(INDIRECT(_xlfn.CONCAT("'",H$3,"'!$D$13"))*INDEX(INDIRECT(_xlfn.CONCAT("'",H$3,"'!$A$123:$A$139")),MATCH('Anexo - Planilha de Cotação'!$B11,INDIRECT(_xlfn.CONCAT("'",H$3,"'!$B$123:$B$139")),0),1),"")</f>
        <v>24</v>
      </c>
      <c r="I11" s="159" t="str">
        <f ca="1">IFERROR(INDIRECT(_xlfn.CONCAT("'",I$3,"'!$D$13"))*INDEX(INDIRECT(_xlfn.CONCAT("'",I$3,"'!$A$123:$A$139")),MATCH('Anexo - Planilha de Cotação'!$B11,INDIRECT(_xlfn.CONCAT("'",I$3,"'!$B$123:$B$139")),0),1),"")</f>
        <v/>
      </c>
      <c r="J11" s="159" t="str">
        <f ca="1">IFERROR(INDIRECT(_xlfn.CONCAT("'",J$3,"'!$D$13"))*INDEX(INDIRECT(_xlfn.CONCAT("'",J$3,"'!$A$123:$A$139")),MATCH('Anexo - Planilha de Cotação'!$B11,INDIRECT(_xlfn.CONCAT("'",J$3,"'!$B$123:$B$139")),0),1),"")</f>
        <v/>
      </c>
      <c r="K11" s="159">
        <f ca="1">IFERROR(INDIRECT(_xlfn.CONCAT("'",K$3,"'!$D$13"))*INDEX(INDIRECT(_xlfn.CONCAT("'",K$3,"'!$A$123:$A$139")),MATCH('Anexo - Planilha de Cotação'!$B11,INDIRECT(_xlfn.CONCAT("'",K$3,"'!$B$123:$B$139")),0),1),"")</f>
        <v>40</v>
      </c>
      <c r="L11" s="159" t="str">
        <f ca="1">IFERROR(INDIRECT(_xlfn.CONCAT("'",L$3,"'!$D$13"))*INDEX(INDIRECT(_xlfn.CONCAT("'",L$3,"'!$A$123:$A$139")),MATCH('Anexo - Planilha de Cotação'!$B11,INDIRECT(_xlfn.CONCAT("'",L$3,"'!$B$123:$B$139")),0),1),"")</f>
        <v/>
      </c>
      <c r="M11" s="159">
        <f ca="1">IFERROR(INDIRECT(_xlfn.CONCAT("'",M$3,"'!$D$13"))*INDEX(INDIRECT(_xlfn.CONCAT("'",M$3,"'!$A$123:$A$139")),MATCH('Anexo - Planilha de Cotação'!$B11,INDIRECT(_xlfn.CONCAT("'",M$3,"'!$B$123:$B$139")),0),1),"")</f>
        <v>8</v>
      </c>
      <c r="N11" s="159">
        <f ca="1">IFERROR(INDIRECT(_xlfn.CONCAT("'",N$3,"'!$D$13"))*INDEX(INDIRECT(_xlfn.CONCAT("'",N$3,"'!$A$123:$A$139")),MATCH('Anexo - Planilha de Cotação'!$B11,INDIRECT(_xlfn.CONCAT("'",N$3,"'!$B$123:$B$139")),0),1),"")</f>
        <v>8</v>
      </c>
      <c r="O11" s="159" t="str">
        <f ca="1">IFERROR(INDIRECT(_xlfn.CONCAT("'",O$3,"'!$D$13"))*INDEX(INDIRECT(_xlfn.CONCAT("'",O$3,"'!$A$123:$A$139")),MATCH('Anexo - Planilha de Cotação'!$B11,INDIRECT(_xlfn.CONCAT("'",O$3,"'!$B$123:$B$139")),0),1),"")</f>
        <v/>
      </c>
      <c r="P11" s="159" t="str">
        <f ca="1">IFERROR(INDIRECT(_xlfn.CONCAT("'",P$3,"'!$D$13"))*INDEX(INDIRECT(_xlfn.CONCAT("'",P$3,"'!$A$123:$A$139")),MATCH('Anexo - Planilha de Cotação'!$B11,INDIRECT(_xlfn.CONCAT("'",P$3,"'!$B$123:$B$139")),0),1),"")</f>
        <v/>
      </c>
      <c r="Q11" s="159" t="str">
        <f ca="1">IFERROR(INDIRECT(_xlfn.CONCAT("'",Q$3,"'!$D$13"))*INDEX(INDIRECT(_xlfn.CONCAT("'",Q$3,"'!$A$123:$A$139")),MATCH('Anexo - Planilha de Cotação'!$B11,INDIRECT(_xlfn.CONCAT("'",Q$3,"'!$B$123:$B$139")),0),1),"")</f>
        <v/>
      </c>
      <c r="R11" s="159" t="str">
        <f ca="1">IFERROR(INDIRECT(_xlfn.CONCAT("'",R$3,"'!$D$13"))*INDEX(INDIRECT(_xlfn.CONCAT("'",R$3,"'!$A$123:$A$139")),MATCH('Anexo - Planilha de Cotação'!$B11,INDIRECT(_xlfn.CONCAT("'",R$3,"'!$B$123:$B$139")),0),1),"")</f>
        <v/>
      </c>
      <c r="S11" s="159" t="str">
        <f ca="1">IFERROR(INDIRECT(_xlfn.CONCAT("'",S$3,"'!$D$13"))*INDEX(INDIRECT(_xlfn.CONCAT("'",S$3,"'!$A$123:$A$139")),MATCH('Anexo - Planilha de Cotação'!$B11,INDIRECT(_xlfn.CONCAT("'",S$3,"'!$B$123:$B$139")),0),1),"")</f>
        <v/>
      </c>
      <c r="T11" s="159" t="str">
        <f ca="1">IFERROR(INDIRECT(_xlfn.CONCAT("'",T$3,"'!$D$13"))*INDEX(INDIRECT(_xlfn.CONCAT("'",T$3,"'!$A$123:$A$139")),MATCH('Anexo - Planilha de Cotação'!$B11,INDIRECT(_xlfn.CONCAT("'",T$3,"'!$B$123:$B$139")),0),1),"")</f>
        <v/>
      </c>
      <c r="U11" s="159" t="str">
        <f ca="1">IFERROR(INDIRECT(_xlfn.CONCAT("'",U$3,"'!$D$13"))*INDEX(INDIRECT(_xlfn.CONCAT("'",U$3,"'!$A$123:$A$139")),MATCH('Anexo - Planilha de Cotação'!$B11,INDIRECT(_xlfn.CONCAT("'",U$3,"'!$B$123:$B$139")),0),1),"")</f>
        <v/>
      </c>
      <c r="V11" s="159" t="str">
        <f ca="1">IFERROR(INDIRECT(_xlfn.CONCAT("'",V$3,"'!$D$13"))*INDEX(INDIRECT(_xlfn.CONCAT("'",V$3,"'!$A$123:$A$139")),MATCH('Anexo - Planilha de Cotação'!$B11,INDIRECT(_xlfn.CONCAT("'",V$3,"'!$B$123:$B$139")),0),1),"")</f>
        <v/>
      </c>
      <c r="W11" s="159" t="str">
        <f ca="1">IFERROR(INDIRECT(_xlfn.CONCAT("'",W$3,"'!$D$13"))*INDEX(INDIRECT(_xlfn.CONCAT("'",W$3,"'!$A$123:$A$139")),MATCH('Anexo - Planilha de Cotação'!$B11,INDIRECT(_xlfn.CONCAT("'",W$3,"'!$B$123:$B$139")),0),1),"")</f>
        <v/>
      </c>
      <c r="X11" s="159" t="str">
        <f ca="1">IFERROR(INDIRECT(_xlfn.CONCAT("'",X$3,"'!$D$13"))*INDEX(INDIRECT(_xlfn.CONCAT("'",X$3,"'!$A$123:$A$139")),MATCH('Anexo - Planilha de Cotação'!$B11,INDIRECT(_xlfn.CONCAT("'",X$3,"'!$B$123:$B$139")),0),1),"")</f>
        <v/>
      </c>
      <c r="Y11" s="159" t="str">
        <f ca="1">IFERROR(INDIRECT(_xlfn.CONCAT("'",Y$3,"'!$D$13"))*INDEX(INDIRECT(_xlfn.CONCAT("'",Y$3,"'!$A$123:$A$139")),MATCH('Anexo - Planilha de Cotação'!$B11,INDIRECT(_xlfn.CONCAT("'",Y$3,"'!$B$123:$B$139")),0),1),"")</f>
        <v/>
      </c>
      <c r="Z11" s="159" t="str">
        <f ca="1">IFERROR(INDIRECT(_xlfn.CONCAT("'",Z$3,"'!$D$13"))*INDEX(INDIRECT(_xlfn.CONCAT("'",Z$3,"'!$A$123:$A$139")),MATCH('Anexo - Planilha de Cotação'!$B11,INDIRECT(_xlfn.CONCAT("'",Z$3,"'!$B$123:$B$139")),0),1),"")</f>
        <v/>
      </c>
      <c r="AA11" s="159" t="str">
        <f ca="1">IFERROR(INDIRECT(_xlfn.CONCAT("'",AA$3,"'!$D$13"))*INDEX(INDIRECT(_xlfn.CONCAT("'",AA$3,"'!$A$123:$A$139")),MATCH('Anexo - Planilha de Cotação'!$B11,INDIRECT(_xlfn.CONCAT("'",AA$3,"'!$B$123:$B$139")),0),1),"")</f>
        <v/>
      </c>
      <c r="AB11" s="159" t="str">
        <f ca="1">IFERROR(INDIRECT(_xlfn.CONCAT("'",AB$3,"'!$D$13"))*INDEX(INDIRECT(_xlfn.CONCAT("'",AB$3,"'!$A$123:$A$139")),MATCH('Anexo - Planilha de Cotação'!$B11,INDIRECT(_xlfn.CONCAT("'",AB$3,"'!$B$123:$B$139")),0),1),"")</f>
        <v/>
      </c>
      <c r="AC11" s="159"/>
      <c r="AD11" s="159" t="str">
        <f ca="1">IFERROR(INDIRECT(_xlfn.CONCAT("'",AD$3,"'!$D$13"))*INDEX(INDIRECT(_xlfn.CONCAT("'",AD$3,"'!$A$123:$A$139")),MATCH('Anexo - Planilha de Cotação'!$B11,INDIRECT(_xlfn.CONCAT("'",AD$3,"'!$B$123:$B$139")),0),1),"")</f>
        <v/>
      </c>
      <c r="AE11" s="159"/>
      <c r="AF11" s="159"/>
      <c r="AG11" s="159" t="str">
        <f ca="1">IFERROR(INDIRECT(_xlfn.CONCAT("'",AG$3,"'!$D$13"))*INDEX(INDIRECT(_xlfn.CONCAT("'",AG$3,"'!$A$123:$A$139")),MATCH('Anexo - Planilha de Cotação'!$B11,INDIRECT(_xlfn.CONCAT("'",AG$3,"'!$B$123:$B$139")),0),1),"")</f>
        <v/>
      </c>
      <c r="AH11" s="160">
        <f t="shared" ca="1" si="3"/>
        <v>80</v>
      </c>
      <c r="AI11" s="161">
        <f t="shared" ca="1" si="4"/>
        <v>8009.2800000000007</v>
      </c>
    </row>
    <row r="12" spans="1:35" ht="48.75" customHeight="1" x14ac:dyDescent="0.2">
      <c r="A12" s="148">
        <v>8</v>
      </c>
      <c r="B12" s="149" t="s">
        <v>136</v>
      </c>
      <c r="C12" s="150">
        <v>80</v>
      </c>
      <c r="D12" s="158" t="str">
        <f ca="1">IFERROR(INDIRECT(_xlfn.CONCAT("'",D$3,"'!$D$13"))*INDEX(INDIRECT(_xlfn.CONCAT("'",D$3,"'!$A$123:$A$139")),MATCH('Anexo - Planilha de Cotação'!$B12,INDIRECT(_xlfn.CONCAT("'",D$3,"'!$B$123:$B$139")),0),1),"")</f>
        <v/>
      </c>
      <c r="E12" s="159" t="str">
        <f ca="1">IFERROR(INDIRECT(_xlfn.CONCAT("'",E$3,"'!$D$13"))*INDEX(INDIRECT(_xlfn.CONCAT("'",E$3,"'!$A$123:$A$139")),MATCH('Anexo - Planilha de Cotação'!$B12,INDIRECT(_xlfn.CONCAT("'",E$3,"'!$B$123:$B$139")),0),1),"")</f>
        <v/>
      </c>
      <c r="F12" s="159" t="str">
        <f ca="1">IFERROR(INDIRECT(_xlfn.CONCAT("'",F$3,"'!$D$13"))*INDEX(INDIRECT(_xlfn.CONCAT("'",F$3,"'!$A$123:$A$139")),MATCH('Anexo - Planilha de Cotação'!$B12,INDIRECT(_xlfn.CONCAT("'",F$3,"'!$B$123:$B$139")),0),1),"")</f>
        <v/>
      </c>
      <c r="G12" s="159" t="str">
        <f ca="1">IFERROR(INDIRECT(_xlfn.CONCAT("'",G$3,"'!$D$13"))*INDEX(INDIRECT(_xlfn.CONCAT("'",G$3,"'!$A$123:$A$139")),MATCH('Anexo - Planilha de Cotação'!$B12,INDIRECT(_xlfn.CONCAT("'",G$3,"'!$B$123:$B$139")),0),1),"")</f>
        <v/>
      </c>
      <c r="H12" s="159" t="str">
        <f ca="1">IFERROR(INDIRECT(_xlfn.CONCAT("'",H$3,"'!$D$13"))*INDEX(INDIRECT(_xlfn.CONCAT("'",H$3,"'!$A$123:$A$139")),MATCH('Anexo - Planilha de Cotação'!$B12,INDIRECT(_xlfn.CONCAT("'",H$3,"'!$B$123:$B$139")),0),1),"")</f>
        <v/>
      </c>
      <c r="I12" s="159" t="str">
        <f ca="1">IFERROR(INDIRECT(_xlfn.CONCAT("'",I$3,"'!$D$13"))*INDEX(INDIRECT(_xlfn.CONCAT("'",I$3,"'!$A$123:$A$139")),MATCH('Anexo - Planilha de Cotação'!$B12,INDIRECT(_xlfn.CONCAT("'",I$3,"'!$B$123:$B$139")),0),1),"")</f>
        <v/>
      </c>
      <c r="J12" s="159" t="str">
        <f ca="1">IFERROR(INDIRECT(_xlfn.CONCAT("'",J$3,"'!$D$13"))*INDEX(INDIRECT(_xlfn.CONCAT("'",J$3,"'!$A$123:$A$139")),MATCH('Anexo - Planilha de Cotação'!$B12,INDIRECT(_xlfn.CONCAT("'",J$3,"'!$B$123:$B$139")),0),1),"")</f>
        <v/>
      </c>
      <c r="K12" s="159" t="str">
        <f ca="1">IFERROR(INDIRECT(_xlfn.CONCAT("'",K$3,"'!$D$13"))*INDEX(INDIRECT(_xlfn.CONCAT("'",K$3,"'!$A$123:$A$139")),MATCH('Anexo - Planilha de Cotação'!$B12,INDIRECT(_xlfn.CONCAT("'",K$3,"'!$B$123:$B$139")),0),1),"")</f>
        <v/>
      </c>
      <c r="L12" s="159" t="str">
        <f ca="1">IFERROR(INDIRECT(_xlfn.CONCAT("'",L$3,"'!$D$13"))*INDEX(INDIRECT(_xlfn.CONCAT("'",L$3,"'!$A$123:$A$139")),MATCH('Anexo - Planilha de Cotação'!$B12,INDIRECT(_xlfn.CONCAT("'",L$3,"'!$B$123:$B$139")),0),1),"")</f>
        <v/>
      </c>
      <c r="M12" s="159" t="str">
        <f ca="1">IFERROR(INDIRECT(_xlfn.CONCAT("'",M$3,"'!$D$13"))*INDEX(INDIRECT(_xlfn.CONCAT("'",M$3,"'!$A$123:$A$139")),MATCH('Anexo - Planilha de Cotação'!$B12,INDIRECT(_xlfn.CONCAT("'",M$3,"'!$B$123:$B$139")),0),1),"")</f>
        <v/>
      </c>
      <c r="N12" s="159" t="str">
        <f ca="1">IFERROR(INDIRECT(_xlfn.CONCAT("'",N$3,"'!$D$13"))*INDEX(INDIRECT(_xlfn.CONCAT("'",N$3,"'!$A$123:$A$139")),MATCH('Anexo - Planilha de Cotação'!$B12,INDIRECT(_xlfn.CONCAT("'",N$3,"'!$B$123:$B$139")),0),1),"")</f>
        <v/>
      </c>
      <c r="O12" s="159" t="str">
        <f ca="1">IFERROR(INDIRECT(_xlfn.CONCAT("'",O$3,"'!$D$13"))*INDEX(INDIRECT(_xlfn.CONCAT("'",O$3,"'!$A$123:$A$139")),MATCH('Anexo - Planilha de Cotação'!$B12,INDIRECT(_xlfn.CONCAT("'",O$3,"'!$B$123:$B$139")),0),1),"")</f>
        <v/>
      </c>
      <c r="P12" s="159" t="str">
        <f ca="1">IFERROR(INDIRECT(_xlfn.CONCAT("'",P$3,"'!$D$13"))*INDEX(INDIRECT(_xlfn.CONCAT("'",P$3,"'!$A$123:$A$139")),MATCH('Anexo - Planilha de Cotação'!$B12,INDIRECT(_xlfn.CONCAT("'",P$3,"'!$B$123:$B$139")),0),1),"")</f>
        <v/>
      </c>
      <c r="Q12" s="159" t="str">
        <f ca="1">IFERROR(INDIRECT(_xlfn.CONCAT("'",Q$3,"'!$D$13"))*INDEX(INDIRECT(_xlfn.CONCAT("'",Q$3,"'!$A$123:$A$139")),MATCH('Anexo - Planilha de Cotação'!$B12,INDIRECT(_xlfn.CONCAT("'",Q$3,"'!$B$123:$B$139")),0),1),"")</f>
        <v/>
      </c>
      <c r="R12" s="159" t="str">
        <f ca="1">IFERROR(INDIRECT(_xlfn.CONCAT("'",R$3,"'!$D$13"))*INDEX(INDIRECT(_xlfn.CONCAT("'",R$3,"'!$A$123:$A$139")),MATCH('Anexo - Planilha de Cotação'!$B12,INDIRECT(_xlfn.CONCAT("'",R$3,"'!$B$123:$B$139")),0),1),"")</f>
        <v/>
      </c>
      <c r="S12" s="159" t="str">
        <f ca="1">IFERROR(INDIRECT(_xlfn.CONCAT("'",S$3,"'!$D$13"))*INDEX(INDIRECT(_xlfn.CONCAT("'",S$3,"'!$A$123:$A$139")),MATCH('Anexo - Planilha de Cotação'!$B12,INDIRECT(_xlfn.CONCAT("'",S$3,"'!$B$123:$B$139")),0),1),"")</f>
        <v/>
      </c>
      <c r="T12" s="159" t="str">
        <f ca="1">IFERROR(INDIRECT(_xlfn.CONCAT("'",T$3,"'!$D$13"))*INDEX(INDIRECT(_xlfn.CONCAT("'",T$3,"'!$A$123:$A$139")),MATCH('Anexo - Planilha de Cotação'!$B12,INDIRECT(_xlfn.CONCAT("'",T$3,"'!$B$123:$B$139")),0),1),"")</f>
        <v/>
      </c>
      <c r="U12" s="159" t="str">
        <f ca="1">IFERROR(INDIRECT(_xlfn.CONCAT("'",U$3,"'!$D$13"))*INDEX(INDIRECT(_xlfn.CONCAT("'",U$3,"'!$A$123:$A$139")),MATCH('Anexo - Planilha de Cotação'!$B12,INDIRECT(_xlfn.CONCAT("'",U$3,"'!$B$123:$B$139")),0),1),"")</f>
        <v/>
      </c>
      <c r="V12" s="159" t="str">
        <f ca="1">IFERROR(INDIRECT(_xlfn.CONCAT("'",V$3,"'!$D$13"))*INDEX(INDIRECT(_xlfn.CONCAT("'",V$3,"'!$A$123:$A$139")),MATCH('Anexo - Planilha de Cotação'!$B12,INDIRECT(_xlfn.CONCAT("'",V$3,"'!$B$123:$B$139")),0),1),"")</f>
        <v/>
      </c>
      <c r="W12" s="159" t="str">
        <f ca="1">IFERROR(INDIRECT(_xlfn.CONCAT("'",W$3,"'!$D$13"))*INDEX(INDIRECT(_xlfn.CONCAT("'",W$3,"'!$A$123:$A$139")),MATCH('Anexo - Planilha de Cotação'!$B12,INDIRECT(_xlfn.CONCAT("'",W$3,"'!$B$123:$B$139")),0),1),"")</f>
        <v/>
      </c>
      <c r="X12" s="159" t="str">
        <f ca="1">IFERROR(INDIRECT(_xlfn.CONCAT("'",X$3,"'!$D$13"))*INDEX(INDIRECT(_xlfn.CONCAT("'",X$3,"'!$A$123:$A$139")),MATCH('Anexo - Planilha de Cotação'!$B12,INDIRECT(_xlfn.CONCAT("'",X$3,"'!$B$123:$B$139")),0),1),"")</f>
        <v/>
      </c>
      <c r="Y12" s="159" t="str">
        <f ca="1">IFERROR(INDIRECT(_xlfn.CONCAT("'",Y$3,"'!$D$13"))*INDEX(INDIRECT(_xlfn.CONCAT("'",Y$3,"'!$A$123:$A$139")),MATCH('Anexo - Planilha de Cotação'!$B12,INDIRECT(_xlfn.CONCAT("'",Y$3,"'!$B$123:$B$139")),0),1),"")</f>
        <v/>
      </c>
      <c r="Z12" s="159" t="str">
        <f ca="1">IFERROR(INDIRECT(_xlfn.CONCAT("'",Z$3,"'!$D$13"))*INDEX(INDIRECT(_xlfn.CONCAT("'",Z$3,"'!$A$123:$A$139")),MATCH('Anexo - Planilha de Cotação'!$B12,INDIRECT(_xlfn.CONCAT("'",Z$3,"'!$B$123:$B$139")),0),1),"")</f>
        <v/>
      </c>
      <c r="AA12" s="159" t="str">
        <f ca="1">IFERROR(INDIRECT(_xlfn.CONCAT("'",AA$3,"'!$D$13"))*INDEX(INDIRECT(_xlfn.CONCAT("'",AA$3,"'!$A$123:$A$139")),MATCH('Anexo - Planilha de Cotação'!$B12,INDIRECT(_xlfn.CONCAT("'",AA$3,"'!$B$123:$B$139")),0),1),"")</f>
        <v/>
      </c>
      <c r="AB12" s="159" t="str">
        <f ca="1">IFERROR(INDIRECT(_xlfn.CONCAT("'",AB$3,"'!$D$13"))*INDEX(INDIRECT(_xlfn.CONCAT("'",AB$3,"'!$A$123:$A$139")),MATCH('Anexo - Planilha de Cotação'!$B12,INDIRECT(_xlfn.CONCAT("'",AB$3,"'!$B$123:$B$139")),0),1),"")</f>
        <v/>
      </c>
      <c r="AC12" s="159"/>
      <c r="AD12" s="159" t="str">
        <f ca="1">IFERROR(INDIRECT(_xlfn.CONCAT("'",AD$3,"'!$D$13"))*INDEX(INDIRECT(_xlfn.CONCAT("'",AD$3,"'!$A$123:$A$139")),MATCH('Anexo - Planilha de Cotação'!$B12,INDIRECT(_xlfn.CONCAT("'",AD$3,"'!$B$123:$B$139")),0),1),"")</f>
        <v/>
      </c>
      <c r="AE12" s="159"/>
      <c r="AF12" s="159"/>
      <c r="AG12" s="159" t="str">
        <f ca="1">IFERROR(INDIRECT(_xlfn.CONCAT("'",AG$3,"'!$D$13"))*INDEX(INDIRECT(_xlfn.CONCAT("'",AG$3,"'!$A$123:$A$139")),MATCH('Anexo - Planilha de Cotação'!$B12,INDIRECT(_xlfn.CONCAT("'",AG$3,"'!$B$123:$B$139")),0),1),"")</f>
        <v/>
      </c>
      <c r="AH12" s="160">
        <f t="shared" ca="1" si="3"/>
        <v>0</v>
      </c>
      <c r="AI12" s="161">
        <f t="shared" ca="1" si="4"/>
        <v>0</v>
      </c>
    </row>
    <row r="13" spans="1:35" ht="48.75" customHeight="1" x14ac:dyDescent="0.2">
      <c r="A13" s="148">
        <v>9</v>
      </c>
      <c r="B13" s="149" t="s">
        <v>130</v>
      </c>
      <c r="C13" s="150">
        <v>71.5</v>
      </c>
      <c r="D13" s="158">
        <f ca="1">IFERROR(INDIRECT(_xlfn.CONCAT("'",D$3,"'!$D$13"))*INDEX(INDIRECT(_xlfn.CONCAT("'",D$3,"'!$A$123:$A$139")),MATCH('Anexo - Planilha de Cotação'!$B13,INDIRECT(_xlfn.CONCAT("'",D$3,"'!$B$123:$B$139")),0),1),"")</f>
        <v>1</v>
      </c>
      <c r="E13" s="159">
        <f ca="1">IFERROR(INDIRECT(_xlfn.CONCAT("'",E$3,"'!$D$13"))*INDEX(INDIRECT(_xlfn.CONCAT("'",E$3,"'!$A$123:$A$139")),MATCH('Anexo - Planilha de Cotação'!$B13,INDIRECT(_xlfn.CONCAT("'",E$3,"'!$B$123:$B$139")),0),1),"")</f>
        <v>22</v>
      </c>
      <c r="F13" s="159">
        <f ca="1">IFERROR(INDIRECT(_xlfn.CONCAT("'",F$3,"'!$D$13"))*INDEX(INDIRECT(_xlfn.CONCAT("'",F$3,"'!$A$123:$A$139")),MATCH('Anexo - Planilha de Cotação'!$B13,INDIRECT(_xlfn.CONCAT("'",F$3,"'!$B$123:$B$139")),0),1),"")</f>
        <v>1</v>
      </c>
      <c r="G13" s="159">
        <f ca="1">IFERROR(INDIRECT(_xlfn.CONCAT("'",G$3,"'!$D$13"))*INDEX(INDIRECT(_xlfn.CONCAT("'",G$3,"'!$A$123:$A$139")),MATCH('Anexo - Planilha de Cotação'!$B13,INDIRECT(_xlfn.CONCAT("'",G$3,"'!$B$123:$B$139")),0),1),"")</f>
        <v>1</v>
      </c>
      <c r="H13" s="159">
        <f ca="1">IFERROR(INDIRECT(_xlfn.CONCAT("'",H$3,"'!$D$13"))*INDEX(INDIRECT(_xlfn.CONCAT("'",H$3,"'!$A$123:$A$139")),MATCH('Anexo - Planilha de Cotação'!$B13,INDIRECT(_xlfn.CONCAT("'",H$3,"'!$B$123:$B$139")),0),1),"")</f>
        <v>6</v>
      </c>
      <c r="I13" s="159">
        <f ca="1">IFERROR(INDIRECT(_xlfn.CONCAT("'",I$3,"'!$D$13"))*INDEX(INDIRECT(_xlfn.CONCAT("'",I$3,"'!$A$123:$A$139")),MATCH('Anexo - Planilha de Cotação'!$B13,INDIRECT(_xlfn.CONCAT("'",I$3,"'!$B$123:$B$139")),0),1),"")</f>
        <v>1</v>
      </c>
      <c r="J13" s="159">
        <f ca="1">IFERROR(INDIRECT(_xlfn.CONCAT("'",J$3,"'!$D$13"))*INDEX(INDIRECT(_xlfn.CONCAT("'",J$3,"'!$A$123:$A$139")),MATCH('Anexo - Planilha de Cotação'!$B13,INDIRECT(_xlfn.CONCAT("'",J$3,"'!$B$123:$B$139")),0),1),"")</f>
        <v>7</v>
      </c>
      <c r="K13" s="159">
        <f ca="1">IFERROR(INDIRECT(_xlfn.CONCAT("'",K$3,"'!$D$13"))*INDEX(INDIRECT(_xlfn.CONCAT("'",K$3,"'!$A$123:$A$139")),MATCH('Anexo - Planilha de Cotação'!$B13,INDIRECT(_xlfn.CONCAT("'",K$3,"'!$B$123:$B$139")),0),1),"")</f>
        <v>10</v>
      </c>
      <c r="L13" s="159">
        <f ca="1">IFERROR(INDIRECT(_xlfn.CONCAT("'",L$3,"'!$D$13"))*INDEX(INDIRECT(_xlfn.CONCAT("'",L$3,"'!$A$123:$A$139")),MATCH('Anexo - Planilha de Cotação'!$B13,INDIRECT(_xlfn.CONCAT("'",L$3,"'!$B$123:$B$139")),0),1),"")</f>
        <v>13</v>
      </c>
      <c r="M13" s="159">
        <f ca="1">IFERROR(INDIRECT(_xlfn.CONCAT("'",M$3,"'!$D$13"))*INDEX(INDIRECT(_xlfn.CONCAT("'",M$3,"'!$A$123:$A$139")),MATCH('Anexo - Planilha de Cotação'!$B13,INDIRECT(_xlfn.CONCAT("'",M$3,"'!$B$123:$B$139")),0),1),"")</f>
        <v>2</v>
      </c>
      <c r="N13" s="159">
        <f ca="1">IFERROR(INDIRECT(_xlfn.CONCAT("'",N$3,"'!$D$13"))*INDEX(INDIRECT(_xlfn.CONCAT("'",N$3,"'!$A$123:$A$139")),MATCH('Anexo - Planilha de Cotação'!$B13,INDIRECT(_xlfn.CONCAT("'",N$3,"'!$B$123:$B$139")),0),1),"")</f>
        <v>2</v>
      </c>
      <c r="O13" s="159" t="str">
        <f ca="1">IFERROR(INDIRECT(_xlfn.CONCAT("'",O$3,"'!$D$13"))*INDEX(INDIRECT(_xlfn.CONCAT("'",O$3,"'!$A$123:$A$139")),MATCH('Anexo - Planilha de Cotação'!$B13,INDIRECT(_xlfn.CONCAT("'",O$3,"'!$B$123:$B$139")),0),1),"")</f>
        <v/>
      </c>
      <c r="P13" s="159" t="str">
        <f ca="1">IFERROR(INDIRECT(_xlfn.CONCAT("'",P$3,"'!$D$13"))*INDEX(INDIRECT(_xlfn.CONCAT("'",P$3,"'!$A$123:$A$139")),MATCH('Anexo - Planilha de Cotação'!$B13,INDIRECT(_xlfn.CONCAT("'",P$3,"'!$B$123:$B$139")),0),1),"")</f>
        <v/>
      </c>
      <c r="Q13" s="159" t="str">
        <f ca="1">IFERROR(INDIRECT(_xlfn.CONCAT("'",Q$3,"'!$D$13"))*INDEX(INDIRECT(_xlfn.CONCAT("'",Q$3,"'!$A$123:$A$139")),MATCH('Anexo - Planilha de Cotação'!$B13,INDIRECT(_xlfn.CONCAT("'",Q$3,"'!$B$123:$B$139")),0),1),"")</f>
        <v/>
      </c>
      <c r="R13" s="159" t="str">
        <f ca="1">IFERROR(INDIRECT(_xlfn.CONCAT("'",R$3,"'!$D$13"))*INDEX(INDIRECT(_xlfn.CONCAT("'",R$3,"'!$A$123:$A$139")),MATCH('Anexo - Planilha de Cotação'!$B13,INDIRECT(_xlfn.CONCAT("'",R$3,"'!$B$123:$B$139")),0),1),"")</f>
        <v/>
      </c>
      <c r="S13" s="159" t="str">
        <f ca="1">IFERROR(INDIRECT(_xlfn.CONCAT("'",S$3,"'!$D$13"))*INDEX(INDIRECT(_xlfn.CONCAT("'",S$3,"'!$A$123:$A$139")),MATCH('Anexo - Planilha de Cotação'!$B13,INDIRECT(_xlfn.CONCAT("'",S$3,"'!$B$123:$B$139")),0),1),"")</f>
        <v/>
      </c>
      <c r="T13" s="159">
        <f ca="1">IFERROR(INDIRECT(_xlfn.CONCAT("'",T$3,"'!$D$13"))*INDEX(INDIRECT(_xlfn.CONCAT("'",T$3,"'!$A$123:$A$139")),MATCH('Anexo - Planilha de Cotação'!$B13,INDIRECT(_xlfn.CONCAT("'",T$3,"'!$B$123:$B$139")),0),1),"")</f>
        <v>3</v>
      </c>
      <c r="U13" s="159">
        <f ca="1">IFERROR(INDIRECT(_xlfn.CONCAT("'",U$3,"'!$D$13"))*INDEX(INDIRECT(_xlfn.CONCAT("'",U$3,"'!$A$123:$A$139")),MATCH('Anexo - Planilha de Cotação'!$B13,INDIRECT(_xlfn.CONCAT("'",U$3,"'!$B$123:$B$139")),0),1),"")</f>
        <v>1</v>
      </c>
      <c r="V13" s="159">
        <f ca="1">IFERROR(INDIRECT(_xlfn.CONCAT("'",V$3,"'!$D$13"))*INDEX(INDIRECT(_xlfn.CONCAT("'",V$3,"'!$A$123:$A$139")),MATCH('Anexo - Planilha de Cotação'!$B13,INDIRECT(_xlfn.CONCAT("'",V$3,"'!$B$123:$B$139")),0),1),"")</f>
        <v>7</v>
      </c>
      <c r="W13" s="159">
        <f ca="1">IFERROR(INDIRECT(_xlfn.CONCAT("'",W$3,"'!$D$13"))*INDEX(INDIRECT(_xlfn.CONCAT("'",W$3,"'!$A$123:$A$139")),MATCH('Anexo - Planilha de Cotação'!$B13,INDIRECT(_xlfn.CONCAT("'",W$3,"'!$B$123:$B$139")),0),1),"")</f>
        <v>28</v>
      </c>
      <c r="X13" s="159" t="str">
        <f ca="1">IFERROR(INDIRECT(_xlfn.CONCAT("'",X$3,"'!$D$13"))*INDEX(INDIRECT(_xlfn.CONCAT("'",X$3,"'!$A$123:$A$139")),MATCH('Anexo - Planilha de Cotação'!$B13,INDIRECT(_xlfn.CONCAT("'",X$3,"'!$B$123:$B$139")),0),1),"")</f>
        <v/>
      </c>
      <c r="Y13" s="159" t="str">
        <f ca="1">IFERROR(INDIRECT(_xlfn.CONCAT("'",Y$3,"'!$D$13"))*INDEX(INDIRECT(_xlfn.CONCAT("'",Y$3,"'!$A$123:$A$139")),MATCH('Anexo - Planilha de Cotação'!$B13,INDIRECT(_xlfn.CONCAT("'",Y$3,"'!$B$123:$B$139")),0),1),"")</f>
        <v/>
      </c>
      <c r="Z13" s="159" t="str">
        <f ca="1">IFERROR(INDIRECT(_xlfn.CONCAT("'",Z$3,"'!$D$13"))*INDEX(INDIRECT(_xlfn.CONCAT("'",Z$3,"'!$A$123:$A$139")),MATCH('Anexo - Planilha de Cotação'!$B13,INDIRECT(_xlfn.CONCAT("'",Z$3,"'!$B$123:$B$139")),0),1),"")</f>
        <v/>
      </c>
      <c r="AA13" s="159" t="str">
        <f ca="1">IFERROR(INDIRECT(_xlfn.CONCAT("'",AA$3,"'!$D$13"))*INDEX(INDIRECT(_xlfn.CONCAT("'",AA$3,"'!$A$123:$A$139")),MATCH('Anexo - Planilha de Cotação'!$B13,INDIRECT(_xlfn.CONCAT("'",AA$3,"'!$B$123:$B$139")),0),1),"")</f>
        <v/>
      </c>
      <c r="AB13" s="159" t="str">
        <f ca="1">IFERROR(INDIRECT(_xlfn.CONCAT("'",AB$3,"'!$D$13"))*INDEX(INDIRECT(_xlfn.CONCAT("'",AB$3,"'!$A$123:$A$139")),MATCH('Anexo - Planilha de Cotação'!$B13,INDIRECT(_xlfn.CONCAT("'",AB$3,"'!$B$123:$B$139")),0),1),"")</f>
        <v/>
      </c>
      <c r="AC13" s="159"/>
      <c r="AD13" s="159" t="str">
        <f ca="1">IFERROR(INDIRECT(_xlfn.CONCAT("'",AD$3,"'!$D$13"))*INDEX(INDIRECT(_xlfn.CONCAT("'",AD$3,"'!$A$123:$A$139")),MATCH('Anexo - Planilha de Cotação'!$B13,INDIRECT(_xlfn.CONCAT("'",AD$3,"'!$B$123:$B$139")),0),1),"")</f>
        <v/>
      </c>
      <c r="AE13" s="159"/>
      <c r="AF13" s="159"/>
      <c r="AG13" s="159" t="str">
        <f ca="1">IFERROR(INDIRECT(_xlfn.CONCAT("'",AG$3,"'!$D$13"))*INDEX(INDIRECT(_xlfn.CONCAT("'",AG$3,"'!$A$123:$A$139")),MATCH('Anexo - Planilha de Cotação'!$B13,INDIRECT(_xlfn.CONCAT("'",AG$3,"'!$B$123:$B$139")),0),1),"")</f>
        <v/>
      </c>
      <c r="AH13" s="160">
        <f t="shared" ca="1" si="3"/>
        <v>105</v>
      </c>
      <c r="AI13" s="161">
        <f t="shared" ca="1" si="4"/>
        <v>7507.5</v>
      </c>
    </row>
    <row r="14" spans="1:35" ht="48.75" customHeight="1" x14ac:dyDescent="0.2">
      <c r="A14" s="148">
        <v>10</v>
      </c>
      <c r="B14" s="149" t="s">
        <v>340</v>
      </c>
      <c r="C14" s="150">
        <v>6.56</v>
      </c>
      <c r="D14" s="158">
        <f ca="1">IFERROR(INDIRECT(_xlfn.CONCAT("'",D$3,"'!$D$13"))*INDEX(INDIRECT(_xlfn.CONCAT("'",D$3,"'!$A$123:$A$139")),MATCH('Anexo - Planilha de Cotação'!$B14,INDIRECT(_xlfn.CONCAT("'",D$3,"'!$B$123:$B$139")),0),1),"")</f>
        <v>24</v>
      </c>
      <c r="E14" s="159">
        <f ca="1">IFERROR(INDIRECT(_xlfn.CONCAT("'",E$3,"'!$D$13"))*INDEX(INDIRECT(_xlfn.CONCAT("'",E$3,"'!$A$123:$A$139")),MATCH('Anexo - Planilha de Cotação'!$B14,INDIRECT(_xlfn.CONCAT("'",E$3,"'!$B$123:$B$139")),0),1),"")</f>
        <v>528</v>
      </c>
      <c r="F14" s="159">
        <f ca="1">IFERROR(INDIRECT(_xlfn.CONCAT("'",F$3,"'!$D$13"))*INDEX(INDIRECT(_xlfn.CONCAT("'",F$3,"'!$A$123:$A$139")),MATCH('Anexo - Planilha de Cotação'!$B14,INDIRECT(_xlfn.CONCAT("'",F$3,"'!$B$123:$B$139")),0),1),"")</f>
        <v>24</v>
      </c>
      <c r="G14" s="159">
        <f ca="1">IFERROR(INDIRECT(_xlfn.CONCAT("'",G$3,"'!$D$13"))*INDEX(INDIRECT(_xlfn.CONCAT("'",G$3,"'!$A$123:$A$139")),MATCH('Anexo - Planilha de Cotação'!$B14,INDIRECT(_xlfn.CONCAT("'",G$3,"'!$B$123:$B$139")),0),1),"")</f>
        <v>24</v>
      </c>
      <c r="H14" s="159">
        <f ca="1">IFERROR(INDIRECT(_xlfn.CONCAT("'",H$3,"'!$D$13"))*INDEX(INDIRECT(_xlfn.CONCAT("'",H$3,"'!$A$123:$A$139")),MATCH('Anexo - Planilha de Cotação'!$B14,INDIRECT(_xlfn.CONCAT("'",H$3,"'!$B$123:$B$139")),0),1),"")</f>
        <v>144</v>
      </c>
      <c r="I14" s="159">
        <f ca="1">IFERROR(INDIRECT(_xlfn.CONCAT("'",I$3,"'!$D$13"))*INDEX(INDIRECT(_xlfn.CONCAT("'",I$3,"'!$A$123:$A$139")),MATCH('Anexo - Planilha de Cotação'!$B14,INDIRECT(_xlfn.CONCAT("'",I$3,"'!$B$123:$B$139")),0),1),"")</f>
        <v>24</v>
      </c>
      <c r="J14" s="159">
        <f ca="1">IFERROR(INDIRECT(_xlfn.CONCAT("'",J$3,"'!$D$13"))*INDEX(INDIRECT(_xlfn.CONCAT("'",J$3,"'!$A$123:$A$139")),MATCH('Anexo - Planilha de Cotação'!$B14,INDIRECT(_xlfn.CONCAT("'",J$3,"'!$B$123:$B$139")),0),1),"")</f>
        <v>168</v>
      </c>
      <c r="K14" s="159">
        <f ca="1">IFERROR(INDIRECT(_xlfn.CONCAT("'",K$3,"'!$D$13"))*INDEX(INDIRECT(_xlfn.CONCAT("'",K$3,"'!$A$123:$A$139")),MATCH('Anexo - Planilha de Cotação'!$B14,INDIRECT(_xlfn.CONCAT("'",K$3,"'!$B$123:$B$139")),0),1),"")</f>
        <v>240</v>
      </c>
      <c r="L14" s="159">
        <f ca="1">IFERROR(INDIRECT(_xlfn.CONCAT("'",L$3,"'!$D$13"))*INDEX(INDIRECT(_xlfn.CONCAT("'",L$3,"'!$A$123:$A$139")),MATCH('Anexo - Planilha de Cotação'!$B14,INDIRECT(_xlfn.CONCAT("'",L$3,"'!$B$123:$B$139")),0),1),"")</f>
        <v>312</v>
      </c>
      <c r="M14" s="159">
        <f ca="1">IFERROR(INDIRECT(_xlfn.CONCAT("'",M$3,"'!$D$13"))*INDEX(INDIRECT(_xlfn.CONCAT("'",M$3,"'!$A$123:$A$139")),MATCH('Anexo - Planilha de Cotação'!$B14,INDIRECT(_xlfn.CONCAT("'",M$3,"'!$B$123:$B$139")),0),1),"")</f>
        <v>48</v>
      </c>
      <c r="N14" s="159">
        <f ca="1">IFERROR(INDIRECT(_xlfn.CONCAT("'",N$3,"'!$D$13"))*INDEX(INDIRECT(_xlfn.CONCAT("'",N$3,"'!$A$123:$A$139")),MATCH('Anexo - Planilha de Cotação'!$B14,INDIRECT(_xlfn.CONCAT("'",N$3,"'!$B$123:$B$139")),0),1),"")</f>
        <v>48</v>
      </c>
      <c r="O14" s="159" t="str">
        <f ca="1">IFERROR(INDIRECT(_xlfn.CONCAT("'",O$3,"'!$D$13"))*INDEX(INDIRECT(_xlfn.CONCAT("'",O$3,"'!$A$123:$A$139")),MATCH('Anexo - Planilha de Cotação'!$B14,INDIRECT(_xlfn.CONCAT("'",O$3,"'!$B$123:$B$139")),0),1),"")</f>
        <v/>
      </c>
      <c r="P14" s="159" t="str">
        <f ca="1">IFERROR(INDIRECT(_xlfn.CONCAT("'",P$3,"'!$D$13"))*INDEX(INDIRECT(_xlfn.CONCAT("'",P$3,"'!$A$123:$A$139")),MATCH('Anexo - Planilha de Cotação'!$B14,INDIRECT(_xlfn.CONCAT("'",P$3,"'!$B$123:$B$139")),0),1),"")</f>
        <v/>
      </c>
      <c r="Q14" s="159" t="str">
        <f ca="1">IFERROR(INDIRECT(_xlfn.CONCAT("'",Q$3,"'!$D$13"))*INDEX(INDIRECT(_xlfn.CONCAT("'",Q$3,"'!$A$123:$A$139")),MATCH('Anexo - Planilha de Cotação'!$B14,INDIRECT(_xlfn.CONCAT("'",Q$3,"'!$B$123:$B$139")),0),1),"")</f>
        <v/>
      </c>
      <c r="R14" s="159" t="str">
        <f ca="1">IFERROR(INDIRECT(_xlfn.CONCAT("'",R$3,"'!$D$13"))*INDEX(INDIRECT(_xlfn.CONCAT("'",R$3,"'!$A$123:$A$139")),MATCH('Anexo - Planilha de Cotação'!$B14,INDIRECT(_xlfn.CONCAT("'",R$3,"'!$B$123:$B$139")),0),1),"")</f>
        <v/>
      </c>
      <c r="S14" s="159" t="str">
        <f ca="1">IFERROR(INDIRECT(_xlfn.CONCAT("'",S$3,"'!$D$13"))*INDEX(INDIRECT(_xlfn.CONCAT("'",S$3,"'!$A$123:$A$139")),MATCH('Anexo - Planilha de Cotação'!$B14,INDIRECT(_xlfn.CONCAT("'",S$3,"'!$B$123:$B$139")),0),1),"")</f>
        <v/>
      </c>
      <c r="T14" s="159" t="str">
        <f ca="1">IFERROR(INDIRECT(_xlfn.CONCAT("'",T$3,"'!$D$13"))*INDEX(INDIRECT(_xlfn.CONCAT("'",T$3,"'!$A$123:$A$139")),MATCH('Anexo - Planilha de Cotação'!$B14,INDIRECT(_xlfn.CONCAT("'",T$3,"'!$B$123:$B$139")),0),1),"")</f>
        <v/>
      </c>
      <c r="U14" s="159" t="str">
        <f ca="1">IFERROR(INDIRECT(_xlfn.CONCAT("'",U$3,"'!$D$13"))*INDEX(INDIRECT(_xlfn.CONCAT("'",U$3,"'!$A$123:$A$139")),MATCH('Anexo - Planilha de Cotação'!$B14,INDIRECT(_xlfn.CONCAT("'",U$3,"'!$B$123:$B$139")),0),1),"")</f>
        <v/>
      </c>
      <c r="V14" s="159" t="str">
        <f ca="1">IFERROR(INDIRECT(_xlfn.CONCAT("'",V$3,"'!$D$13"))*INDEX(INDIRECT(_xlfn.CONCAT("'",V$3,"'!$A$123:$A$139")),MATCH('Anexo - Planilha de Cotação'!$B14,INDIRECT(_xlfn.CONCAT("'",V$3,"'!$B$123:$B$139")),0),1),"")</f>
        <v/>
      </c>
      <c r="W14" s="159" t="str">
        <f ca="1">IFERROR(INDIRECT(_xlfn.CONCAT("'",W$3,"'!$D$13"))*INDEX(INDIRECT(_xlfn.CONCAT("'",W$3,"'!$A$123:$A$139")),MATCH('Anexo - Planilha de Cotação'!$B14,INDIRECT(_xlfn.CONCAT("'",W$3,"'!$B$123:$B$139")),0),1),"")</f>
        <v/>
      </c>
      <c r="X14" s="159" t="str">
        <f ca="1">IFERROR(INDIRECT(_xlfn.CONCAT("'",X$3,"'!$D$13"))*INDEX(INDIRECT(_xlfn.CONCAT("'",X$3,"'!$A$123:$A$139")),MATCH('Anexo - Planilha de Cotação'!$B14,INDIRECT(_xlfn.CONCAT("'",X$3,"'!$B$123:$B$139")),0),1),"")</f>
        <v/>
      </c>
      <c r="Y14" s="159" t="str">
        <f ca="1">IFERROR(INDIRECT(_xlfn.CONCAT("'",Y$3,"'!$D$13"))*INDEX(INDIRECT(_xlfn.CONCAT("'",Y$3,"'!$A$123:$A$139")),MATCH('Anexo - Planilha de Cotação'!$B14,INDIRECT(_xlfn.CONCAT("'",Y$3,"'!$B$123:$B$139")),0),1),"")</f>
        <v/>
      </c>
      <c r="Z14" s="159" t="str">
        <f ca="1">IFERROR(INDIRECT(_xlfn.CONCAT("'",Z$3,"'!$D$13"))*INDEX(INDIRECT(_xlfn.CONCAT("'",Z$3,"'!$A$123:$A$139")),MATCH('Anexo - Planilha de Cotação'!$B14,INDIRECT(_xlfn.CONCAT("'",Z$3,"'!$B$123:$B$139")),0),1),"")</f>
        <v/>
      </c>
      <c r="AA14" s="159" t="str">
        <f ca="1">IFERROR(INDIRECT(_xlfn.CONCAT("'",AA$3,"'!$D$13"))*INDEX(INDIRECT(_xlfn.CONCAT("'",AA$3,"'!$A$123:$A$139")),MATCH('Anexo - Planilha de Cotação'!$B14,INDIRECT(_xlfn.CONCAT("'",AA$3,"'!$B$123:$B$139")),0),1),"")</f>
        <v/>
      </c>
      <c r="AB14" s="159" t="str">
        <f ca="1">IFERROR(INDIRECT(_xlfn.CONCAT("'",AB$3,"'!$D$13"))*INDEX(INDIRECT(_xlfn.CONCAT("'",AB$3,"'!$A$123:$A$139")),MATCH('Anexo - Planilha de Cotação'!$B14,INDIRECT(_xlfn.CONCAT("'",AB$3,"'!$B$123:$B$139")),0),1),"")</f>
        <v/>
      </c>
      <c r="AC14" s="159"/>
      <c r="AD14" s="159" t="str">
        <f ca="1">IFERROR(INDIRECT(_xlfn.CONCAT("'",AD$3,"'!$D$13"))*INDEX(INDIRECT(_xlfn.CONCAT("'",AD$3,"'!$A$123:$A$139")),MATCH('Anexo - Planilha de Cotação'!$B14,INDIRECT(_xlfn.CONCAT("'",AD$3,"'!$B$123:$B$139")),0),1),"")</f>
        <v/>
      </c>
      <c r="AE14" s="159"/>
      <c r="AF14" s="159"/>
      <c r="AG14" s="159" t="str">
        <f ca="1">IFERROR(INDIRECT(_xlfn.CONCAT("'",AG$3,"'!$D$13"))*INDEX(INDIRECT(_xlfn.CONCAT("'",AG$3,"'!$A$123:$A$139")),MATCH('Anexo - Planilha de Cotação'!$B14,INDIRECT(_xlfn.CONCAT("'",AG$3,"'!$B$123:$B$139")),0),1),"")</f>
        <v/>
      </c>
      <c r="AH14" s="160">
        <f t="shared" ca="1" si="3"/>
        <v>1584</v>
      </c>
      <c r="AI14" s="161">
        <f t="shared" ca="1" si="4"/>
        <v>10391.039999999999</v>
      </c>
    </row>
    <row r="15" spans="1:35" ht="48.75" customHeight="1" x14ac:dyDescent="0.2">
      <c r="A15" s="148">
        <v>11</v>
      </c>
      <c r="B15" s="149" t="s">
        <v>142</v>
      </c>
      <c r="C15" s="150">
        <f>8.79/50</f>
        <v>0.17579999999999998</v>
      </c>
      <c r="D15" s="158" t="str">
        <f ca="1">IFERROR(INDIRECT(_xlfn.CONCAT("'",D$3,"'!$D$13"))*INDEX(INDIRECT(_xlfn.CONCAT("'",D$3,"'!$A$123:$A$139")),MATCH('Anexo - Planilha de Cotação'!$B15,INDIRECT(_xlfn.CONCAT("'",D$3,"'!$B$123:$B$139")),0),1),"")</f>
        <v/>
      </c>
      <c r="E15" s="159" t="str">
        <f ca="1">IFERROR(INDIRECT(_xlfn.CONCAT("'",E$3,"'!$D$13"))*INDEX(INDIRECT(_xlfn.CONCAT("'",E$3,"'!$A$123:$A$139")),MATCH('Anexo - Planilha de Cotação'!$B15,INDIRECT(_xlfn.CONCAT("'",E$3,"'!$B$123:$B$139")),0),1),"")</f>
        <v/>
      </c>
      <c r="F15" s="159" t="str">
        <f ca="1">IFERROR(INDIRECT(_xlfn.CONCAT("'",F$3,"'!$D$13"))*INDEX(INDIRECT(_xlfn.CONCAT("'",F$3,"'!$A$123:$A$139")),MATCH('Anexo - Planilha de Cotação'!$B15,INDIRECT(_xlfn.CONCAT("'",F$3,"'!$B$123:$B$139")),0),1),"")</f>
        <v/>
      </c>
      <c r="G15" s="159" t="str">
        <f ca="1">IFERROR(INDIRECT(_xlfn.CONCAT("'",G$3,"'!$D$13"))*INDEX(INDIRECT(_xlfn.CONCAT("'",G$3,"'!$A$123:$A$139")),MATCH('Anexo - Planilha de Cotação'!$B15,INDIRECT(_xlfn.CONCAT("'",G$3,"'!$B$123:$B$139")),0),1),"")</f>
        <v/>
      </c>
      <c r="H15" s="159" t="str">
        <f ca="1">IFERROR(INDIRECT(_xlfn.CONCAT("'",H$3,"'!$D$13"))*INDEX(INDIRECT(_xlfn.CONCAT("'",H$3,"'!$A$123:$A$139")),MATCH('Anexo - Planilha de Cotação'!$B15,INDIRECT(_xlfn.CONCAT("'",H$3,"'!$B$123:$B$139")),0),1),"")</f>
        <v/>
      </c>
      <c r="I15" s="159" t="str">
        <f ca="1">IFERROR(INDIRECT(_xlfn.CONCAT("'",I$3,"'!$D$13"))*INDEX(INDIRECT(_xlfn.CONCAT("'",I$3,"'!$A$123:$A$139")),MATCH('Anexo - Planilha de Cotação'!$B15,INDIRECT(_xlfn.CONCAT("'",I$3,"'!$B$123:$B$139")),0),1),"")</f>
        <v/>
      </c>
      <c r="J15" s="159" t="str">
        <f ca="1">IFERROR(INDIRECT(_xlfn.CONCAT("'",J$3,"'!$D$13"))*INDEX(INDIRECT(_xlfn.CONCAT("'",J$3,"'!$A$123:$A$139")),MATCH('Anexo - Planilha de Cotação'!$B15,INDIRECT(_xlfn.CONCAT("'",J$3,"'!$B$123:$B$139")),0),1),"")</f>
        <v/>
      </c>
      <c r="K15" s="159" t="str">
        <f ca="1">IFERROR(INDIRECT(_xlfn.CONCAT("'",K$3,"'!$D$13"))*INDEX(INDIRECT(_xlfn.CONCAT("'",K$3,"'!$A$123:$A$139")),MATCH('Anexo - Planilha de Cotação'!$B15,INDIRECT(_xlfn.CONCAT("'",K$3,"'!$B$123:$B$139")),0),1),"")</f>
        <v/>
      </c>
      <c r="L15" s="159" t="str">
        <f ca="1">IFERROR(INDIRECT(_xlfn.CONCAT("'",L$3,"'!$D$13"))*INDEX(INDIRECT(_xlfn.CONCAT("'",L$3,"'!$A$123:$A$139")),MATCH('Anexo - Planilha de Cotação'!$B15,INDIRECT(_xlfn.CONCAT("'",L$3,"'!$B$123:$B$139")),0),1),"")</f>
        <v/>
      </c>
      <c r="M15" s="159" t="str">
        <f ca="1">IFERROR(INDIRECT(_xlfn.CONCAT("'",M$3,"'!$D$13"))*INDEX(INDIRECT(_xlfn.CONCAT("'",M$3,"'!$A$123:$A$139")),MATCH('Anexo - Planilha de Cotação'!$B15,INDIRECT(_xlfn.CONCAT("'",M$3,"'!$B$123:$B$139")),0),1),"")</f>
        <v/>
      </c>
      <c r="N15" s="159" t="str">
        <f ca="1">IFERROR(INDIRECT(_xlfn.CONCAT("'",N$3,"'!$D$13"))*INDEX(INDIRECT(_xlfn.CONCAT("'",N$3,"'!$A$123:$A$139")),MATCH('Anexo - Planilha de Cotação'!$B15,INDIRECT(_xlfn.CONCAT("'",N$3,"'!$B$123:$B$139")),0),1),"")</f>
        <v/>
      </c>
      <c r="O15" s="159" t="str">
        <f ca="1">IFERROR(INDIRECT(_xlfn.CONCAT("'",O$3,"'!$D$13"))*INDEX(INDIRECT(_xlfn.CONCAT("'",O$3,"'!$A$123:$A$139")),MATCH('Anexo - Planilha de Cotação'!$B15,INDIRECT(_xlfn.CONCAT("'",O$3,"'!$B$123:$B$139")),0),1),"")</f>
        <v/>
      </c>
      <c r="P15" s="159" t="str">
        <f ca="1">IFERROR(INDIRECT(_xlfn.CONCAT("'",P$3,"'!$D$13"))*INDEX(INDIRECT(_xlfn.CONCAT("'",P$3,"'!$A$123:$A$139")),MATCH('Anexo - Planilha de Cotação'!$B15,INDIRECT(_xlfn.CONCAT("'",P$3,"'!$B$123:$B$139")),0),1),"")</f>
        <v/>
      </c>
      <c r="Q15" s="159" t="str">
        <f ca="1">IFERROR(INDIRECT(_xlfn.CONCAT("'",Q$3,"'!$D$13"))*INDEX(INDIRECT(_xlfn.CONCAT("'",Q$3,"'!$A$123:$A$139")),MATCH('Anexo - Planilha de Cotação'!$B15,INDIRECT(_xlfn.CONCAT("'",Q$3,"'!$B$123:$B$139")),0),1),"")</f>
        <v/>
      </c>
      <c r="R15" s="159" t="str">
        <f ca="1">IFERROR(INDIRECT(_xlfn.CONCAT("'",R$3,"'!$D$13"))*INDEX(INDIRECT(_xlfn.CONCAT("'",R$3,"'!$A$123:$A$139")),MATCH('Anexo - Planilha de Cotação'!$B15,INDIRECT(_xlfn.CONCAT("'",R$3,"'!$B$123:$B$139")),0),1),"")</f>
        <v/>
      </c>
      <c r="S15" s="159" t="str">
        <f ca="1">IFERROR(INDIRECT(_xlfn.CONCAT("'",S$3,"'!$D$13"))*INDEX(INDIRECT(_xlfn.CONCAT("'",S$3,"'!$A$123:$A$139")),MATCH('Anexo - Planilha de Cotação'!$B15,INDIRECT(_xlfn.CONCAT("'",S$3,"'!$B$123:$B$139")),0),1),"")</f>
        <v/>
      </c>
      <c r="T15" s="159">
        <f ca="1">IFERROR(INDIRECT(_xlfn.CONCAT("'",T$3,"'!$D$13"))*INDEX(INDIRECT(_xlfn.CONCAT("'",T$3,"'!$A$123:$A$139")),MATCH('Anexo - Planilha de Cotação'!$B15,INDIRECT(_xlfn.CONCAT("'",T$3,"'!$B$123:$B$139")),0),1),"")</f>
        <v>792</v>
      </c>
      <c r="U15" s="159">
        <f ca="1">IFERROR(INDIRECT(_xlfn.CONCAT("'",U$3,"'!$D$13"))*INDEX(INDIRECT(_xlfn.CONCAT("'",U$3,"'!$A$123:$A$139")),MATCH('Anexo - Planilha de Cotação'!$B15,INDIRECT(_xlfn.CONCAT("'",U$3,"'!$B$123:$B$139")),0),1),"")</f>
        <v>264</v>
      </c>
      <c r="V15" s="159">
        <f ca="1">IFERROR(INDIRECT(_xlfn.CONCAT("'",V$3,"'!$D$13"))*INDEX(INDIRECT(_xlfn.CONCAT("'",V$3,"'!$A$123:$A$139")),MATCH('Anexo - Planilha de Cotação'!$B15,INDIRECT(_xlfn.CONCAT("'",V$3,"'!$B$123:$B$139")),0),1),"")</f>
        <v>1848</v>
      </c>
      <c r="W15" s="159">
        <f ca="1">IFERROR(INDIRECT(_xlfn.CONCAT("'",W$3,"'!$D$13"))*INDEX(INDIRECT(_xlfn.CONCAT("'",W$3,"'!$A$123:$A$139")),MATCH('Anexo - Planilha de Cotação'!$B15,INDIRECT(_xlfn.CONCAT("'",W$3,"'!$B$123:$B$139")),0),1),"")</f>
        <v>7392</v>
      </c>
      <c r="X15" s="159" t="str">
        <f ca="1">IFERROR(INDIRECT(_xlfn.CONCAT("'",X$3,"'!$D$13"))*INDEX(INDIRECT(_xlfn.CONCAT("'",X$3,"'!$A$123:$A$139")),MATCH('Anexo - Planilha de Cotação'!$B15,INDIRECT(_xlfn.CONCAT("'",X$3,"'!$B$123:$B$139")),0),1),"")</f>
        <v/>
      </c>
      <c r="Y15" s="159" t="str">
        <f ca="1">IFERROR(INDIRECT(_xlfn.CONCAT("'",Y$3,"'!$D$13"))*INDEX(INDIRECT(_xlfn.CONCAT("'",Y$3,"'!$A$123:$A$139")),MATCH('Anexo - Planilha de Cotação'!$B15,INDIRECT(_xlfn.CONCAT("'",Y$3,"'!$B$123:$B$139")),0),1),"")</f>
        <v/>
      </c>
      <c r="Z15" s="159" t="str">
        <f ca="1">IFERROR(INDIRECT(_xlfn.CONCAT("'",Z$3,"'!$D$13"))*INDEX(INDIRECT(_xlfn.CONCAT("'",Z$3,"'!$A$123:$A$139")),MATCH('Anexo - Planilha de Cotação'!$B15,INDIRECT(_xlfn.CONCAT("'",Z$3,"'!$B$123:$B$139")),0),1),"")</f>
        <v/>
      </c>
      <c r="AA15" s="159" t="str">
        <f ca="1">IFERROR(INDIRECT(_xlfn.CONCAT("'",AA$3,"'!$D$13"))*INDEX(INDIRECT(_xlfn.CONCAT("'",AA$3,"'!$A$123:$A$139")),MATCH('Anexo - Planilha de Cotação'!$B15,INDIRECT(_xlfn.CONCAT("'",AA$3,"'!$B$123:$B$139")),0),1),"")</f>
        <v/>
      </c>
      <c r="AB15" s="159" t="str">
        <f ca="1">IFERROR(INDIRECT(_xlfn.CONCAT("'",AB$3,"'!$D$13"))*INDEX(INDIRECT(_xlfn.CONCAT("'",AB$3,"'!$A$123:$A$139")),MATCH('Anexo - Planilha de Cotação'!$B15,INDIRECT(_xlfn.CONCAT("'",AB$3,"'!$B$123:$B$139")),0),1),"")</f>
        <v/>
      </c>
      <c r="AC15" s="159"/>
      <c r="AD15" s="159" t="str">
        <f ca="1">IFERROR(INDIRECT(_xlfn.CONCAT("'",AD$3,"'!$D$13"))*INDEX(INDIRECT(_xlfn.CONCAT("'",AD$3,"'!$A$123:$A$139")),MATCH('Anexo - Planilha de Cotação'!$B15,INDIRECT(_xlfn.CONCAT("'",AD$3,"'!$B$123:$B$139")),0),1),"")</f>
        <v/>
      </c>
      <c r="AE15" s="159"/>
      <c r="AF15" s="159"/>
      <c r="AG15" s="159" t="str">
        <f ca="1">IFERROR(INDIRECT(_xlfn.CONCAT("'",AG$3,"'!$D$13"))*INDEX(INDIRECT(_xlfn.CONCAT("'",AG$3,"'!$A$123:$A$139")),MATCH('Anexo - Planilha de Cotação'!$B15,INDIRECT(_xlfn.CONCAT("'",AG$3,"'!$B$123:$B$139")),0),1),"")</f>
        <v/>
      </c>
      <c r="AH15" s="160">
        <f t="shared" ca="1" si="3"/>
        <v>10296</v>
      </c>
      <c r="AI15" s="161">
        <f t="shared" ca="1" si="4"/>
        <v>1810.0367999999999</v>
      </c>
    </row>
    <row r="16" spans="1:35" ht="48.75" customHeight="1" x14ac:dyDescent="0.2">
      <c r="A16" s="148">
        <v>12</v>
      </c>
      <c r="B16" s="149" t="s">
        <v>144</v>
      </c>
      <c r="C16" s="150">
        <f>19.43/2</f>
        <v>9.7149999999999999</v>
      </c>
      <c r="D16" s="158" t="str">
        <f ca="1">IFERROR(INDIRECT(_xlfn.CONCAT("'",D$3,"'!$D$13"))*INDEX(INDIRECT(_xlfn.CONCAT("'",D$3,"'!$A$123:$A$139")),MATCH('Anexo - Planilha de Cotação'!$B16,INDIRECT(_xlfn.CONCAT("'",D$3,"'!$B$123:$B$139")),0),1),"")</f>
        <v/>
      </c>
      <c r="E16" s="159" t="str">
        <f ca="1">IFERROR(INDIRECT(_xlfn.CONCAT("'",E$3,"'!$D$13"))*INDEX(INDIRECT(_xlfn.CONCAT("'",E$3,"'!$A$123:$A$139")),MATCH('Anexo - Planilha de Cotação'!$B16,INDIRECT(_xlfn.CONCAT("'",E$3,"'!$B$123:$B$139")),0),1),"")</f>
        <v/>
      </c>
      <c r="F16" s="159" t="str">
        <f ca="1">IFERROR(INDIRECT(_xlfn.CONCAT("'",F$3,"'!$D$13"))*INDEX(INDIRECT(_xlfn.CONCAT("'",F$3,"'!$A$123:$A$139")),MATCH('Anexo - Planilha de Cotação'!$B16,INDIRECT(_xlfn.CONCAT("'",F$3,"'!$B$123:$B$139")),0),1),"")</f>
        <v/>
      </c>
      <c r="G16" s="159" t="str">
        <f ca="1">IFERROR(INDIRECT(_xlfn.CONCAT("'",G$3,"'!$D$13"))*INDEX(INDIRECT(_xlfn.CONCAT("'",G$3,"'!$A$123:$A$139")),MATCH('Anexo - Planilha de Cotação'!$B16,INDIRECT(_xlfn.CONCAT("'",G$3,"'!$B$123:$B$139")),0),1),"")</f>
        <v/>
      </c>
      <c r="H16" s="159" t="str">
        <f ca="1">IFERROR(INDIRECT(_xlfn.CONCAT("'",H$3,"'!$D$13"))*INDEX(INDIRECT(_xlfn.CONCAT("'",H$3,"'!$A$123:$A$139")),MATCH('Anexo - Planilha de Cotação'!$B16,INDIRECT(_xlfn.CONCAT("'",H$3,"'!$B$123:$B$139")),0),1),"")</f>
        <v/>
      </c>
      <c r="I16" s="159" t="str">
        <f ca="1">IFERROR(INDIRECT(_xlfn.CONCAT("'",I$3,"'!$D$13"))*INDEX(INDIRECT(_xlfn.CONCAT("'",I$3,"'!$A$123:$A$139")),MATCH('Anexo - Planilha de Cotação'!$B16,INDIRECT(_xlfn.CONCAT("'",I$3,"'!$B$123:$B$139")),0),1),"")</f>
        <v/>
      </c>
      <c r="J16" s="159" t="str">
        <f ca="1">IFERROR(INDIRECT(_xlfn.CONCAT("'",J$3,"'!$D$13"))*INDEX(INDIRECT(_xlfn.CONCAT("'",J$3,"'!$A$123:$A$139")),MATCH('Anexo - Planilha de Cotação'!$B16,INDIRECT(_xlfn.CONCAT("'",J$3,"'!$B$123:$B$139")),0),1),"")</f>
        <v/>
      </c>
      <c r="K16" s="159" t="str">
        <f ca="1">IFERROR(INDIRECT(_xlfn.CONCAT("'",K$3,"'!$D$13"))*INDEX(INDIRECT(_xlfn.CONCAT("'",K$3,"'!$A$123:$A$139")),MATCH('Anexo - Planilha de Cotação'!$B16,INDIRECT(_xlfn.CONCAT("'",K$3,"'!$B$123:$B$139")),0),1),"")</f>
        <v/>
      </c>
      <c r="L16" s="159" t="str">
        <f ca="1">IFERROR(INDIRECT(_xlfn.CONCAT("'",L$3,"'!$D$13"))*INDEX(INDIRECT(_xlfn.CONCAT("'",L$3,"'!$A$123:$A$139")),MATCH('Anexo - Planilha de Cotação'!$B16,INDIRECT(_xlfn.CONCAT("'",L$3,"'!$B$123:$B$139")),0),1),"")</f>
        <v/>
      </c>
      <c r="M16" s="159" t="str">
        <f ca="1">IFERROR(INDIRECT(_xlfn.CONCAT("'",M$3,"'!$D$13"))*INDEX(INDIRECT(_xlfn.CONCAT("'",M$3,"'!$A$123:$A$139")),MATCH('Anexo - Planilha de Cotação'!$B16,INDIRECT(_xlfn.CONCAT("'",M$3,"'!$B$123:$B$139")),0),1),"")</f>
        <v/>
      </c>
      <c r="N16" s="159" t="str">
        <f ca="1">IFERROR(INDIRECT(_xlfn.CONCAT("'",N$3,"'!$D$13"))*INDEX(INDIRECT(_xlfn.CONCAT("'",N$3,"'!$A$123:$A$139")),MATCH('Anexo - Planilha de Cotação'!$B16,INDIRECT(_xlfn.CONCAT("'",N$3,"'!$B$123:$B$139")),0),1),"")</f>
        <v/>
      </c>
      <c r="O16" s="159" t="str">
        <f ca="1">IFERROR(INDIRECT(_xlfn.CONCAT("'",O$3,"'!$D$13"))*INDEX(INDIRECT(_xlfn.CONCAT("'",O$3,"'!$A$123:$A$139")),MATCH('Anexo - Planilha de Cotação'!$B16,INDIRECT(_xlfn.CONCAT("'",O$3,"'!$B$123:$B$139")),0),1),"")</f>
        <v/>
      </c>
      <c r="P16" s="159" t="str">
        <f ca="1">IFERROR(INDIRECT(_xlfn.CONCAT("'",P$3,"'!$D$13"))*INDEX(INDIRECT(_xlfn.CONCAT("'",P$3,"'!$A$123:$A$139")),MATCH('Anexo - Planilha de Cotação'!$B16,INDIRECT(_xlfn.CONCAT("'",P$3,"'!$B$123:$B$139")),0),1),"")</f>
        <v/>
      </c>
      <c r="Q16" s="159" t="str">
        <f ca="1">IFERROR(INDIRECT(_xlfn.CONCAT("'",Q$3,"'!$D$13"))*INDEX(INDIRECT(_xlfn.CONCAT("'",Q$3,"'!$A$123:$A$139")),MATCH('Anexo - Planilha de Cotação'!$B16,INDIRECT(_xlfn.CONCAT("'",Q$3,"'!$B$123:$B$139")),0),1),"")</f>
        <v/>
      </c>
      <c r="R16" s="159" t="str">
        <f ca="1">IFERROR(INDIRECT(_xlfn.CONCAT("'",R$3,"'!$D$13"))*INDEX(INDIRECT(_xlfn.CONCAT("'",R$3,"'!$A$123:$A$139")),MATCH('Anexo - Planilha de Cotação'!$B16,INDIRECT(_xlfn.CONCAT("'",R$3,"'!$B$123:$B$139")),0),1),"")</f>
        <v/>
      </c>
      <c r="S16" s="159" t="str">
        <f ca="1">IFERROR(INDIRECT(_xlfn.CONCAT("'",S$3,"'!$D$13"))*INDEX(INDIRECT(_xlfn.CONCAT("'",S$3,"'!$A$123:$A$139")),MATCH('Anexo - Planilha de Cotação'!$B16,INDIRECT(_xlfn.CONCAT("'",S$3,"'!$B$123:$B$139")),0),1),"")</f>
        <v/>
      </c>
      <c r="T16" s="159">
        <f ca="1">IFERROR(INDIRECT(_xlfn.CONCAT("'",T$3,"'!$D$13"))*INDEX(INDIRECT(_xlfn.CONCAT("'",T$3,"'!$A$123:$A$139")),MATCH('Anexo - Planilha de Cotação'!$B16,INDIRECT(_xlfn.CONCAT("'",T$3,"'!$B$123:$B$139")),0),1),"")</f>
        <v>3</v>
      </c>
      <c r="U16" s="159">
        <f ca="1">IFERROR(INDIRECT(_xlfn.CONCAT("'",U$3,"'!$D$13"))*INDEX(INDIRECT(_xlfn.CONCAT("'",U$3,"'!$A$123:$A$139")),MATCH('Anexo - Planilha de Cotação'!$B16,INDIRECT(_xlfn.CONCAT("'",U$3,"'!$B$123:$B$139")),0),1),"")</f>
        <v>1</v>
      </c>
      <c r="V16" s="159">
        <f ca="1">IFERROR(INDIRECT(_xlfn.CONCAT("'",V$3,"'!$D$13"))*INDEX(INDIRECT(_xlfn.CONCAT("'",V$3,"'!$A$123:$A$139")),MATCH('Anexo - Planilha de Cotação'!$B16,INDIRECT(_xlfn.CONCAT("'",V$3,"'!$B$123:$B$139")),0),1),"")</f>
        <v>7</v>
      </c>
      <c r="W16" s="159">
        <f ca="1">IFERROR(INDIRECT(_xlfn.CONCAT("'",W$3,"'!$D$13"))*INDEX(INDIRECT(_xlfn.CONCAT("'",W$3,"'!$A$123:$A$139")),MATCH('Anexo - Planilha de Cotação'!$B16,INDIRECT(_xlfn.CONCAT("'",W$3,"'!$B$123:$B$139")),0),1),"")</f>
        <v>28</v>
      </c>
      <c r="X16" s="159" t="str">
        <f ca="1">IFERROR(INDIRECT(_xlfn.CONCAT("'",X$3,"'!$D$13"))*INDEX(INDIRECT(_xlfn.CONCAT("'",X$3,"'!$A$123:$A$139")),MATCH('Anexo - Planilha de Cotação'!$B16,INDIRECT(_xlfn.CONCAT("'",X$3,"'!$B$123:$B$139")),0),1),"")</f>
        <v/>
      </c>
      <c r="Y16" s="159" t="str">
        <f ca="1">IFERROR(INDIRECT(_xlfn.CONCAT("'",Y$3,"'!$D$13"))*INDEX(INDIRECT(_xlfn.CONCAT("'",Y$3,"'!$A$123:$A$139")),MATCH('Anexo - Planilha de Cotação'!$B16,INDIRECT(_xlfn.CONCAT("'",Y$3,"'!$B$123:$B$139")),0),1),"")</f>
        <v/>
      </c>
      <c r="Z16" s="159" t="str">
        <f ca="1">IFERROR(INDIRECT(_xlfn.CONCAT("'",Z$3,"'!$D$13"))*INDEX(INDIRECT(_xlfn.CONCAT("'",Z$3,"'!$A$123:$A$139")),MATCH('Anexo - Planilha de Cotação'!$B16,INDIRECT(_xlfn.CONCAT("'",Z$3,"'!$B$123:$B$139")),0),1),"")</f>
        <v/>
      </c>
      <c r="AA16" s="159" t="str">
        <f ca="1">IFERROR(INDIRECT(_xlfn.CONCAT("'",AA$3,"'!$D$13"))*INDEX(INDIRECT(_xlfn.CONCAT("'",AA$3,"'!$A$123:$A$139")),MATCH('Anexo - Planilha de Cotação'!$B16,INDIRECT(_xlfn.CONCAT("'",AA$3,"'!$B$123:$B$139")),0),1),"")</f>
        <v/>
      </c>
      <c r="AB16" s="159" t="str">
        <f ca="1">IFERROR(INDIRECT(_xlfn.CONCAT("'",AB$3,"'!$D$13"))*INDEX(INDIRECT(_xlfn.CONCAT("'",AB$3,"'!$A$123:$A$139")),MATCH('Anexo - Planilha de Cotação'!$B16,INDIRECT(_xlfn.CONCAT("'",AB$3,"'!$B$123:$B$139")),0),1),"")</f>
        <v/>
      </c>
      <c r="AC16" s="159"/>
      <c r="AD16" s="159" t="str">
        <f ca="1">IFERROR(INDIRECT(_xlfn.CONCAT("'",AD$3,"'!$D$13"))*INDEX(INDIRECT(_xlfn.CONCAT("'",AD$3,"'!$A$123:$A$139")),MATCH('Anexo - Planilha de Cotação'!$B16,INDIRECT(_xlfn.CONCAT("'",AD$3,"'!$B$123:$B$139")),0),1),"")</f>
        <v/>
      </c>
      <c r="AE16" s="159"/>
      <c r="AF16" s="159"/>
      <c r="AG16" s="159" t="str">
        <f ca="1">IFERROR(INDIRECT(_xlfn.CONCAT("'",AG$3,"'!$D$13"))*INDEX(INDIRECT(_xlfn.CONCAT("'",AG$3,"'!$A$123:$A$139")),MATCH('Anexo - Planilha de Cotação'!$B16,INDIRECT(_xlfn.CONCAT("'",AG$3,"'!$B$123:$B$139")),0),1),"")</f>
        <v/>
      </c>
      <c r="AH16" s="160">
        <f t="shared" ca="1" si="3"/>
        <v>39</v>
      </c>
      <c r="AI16" s="161">
        <f t="shared" ca="1" si="4"/>
        <v>378.88499999999999</v>
      </c>
    </row>
    <row r="17" spans="1:35" ht="48.75" customHeight="1" x14ac:dyDescent="0.2">
      <c r="A17" s="148">
        <v>13</v>
      </c>
      <c r="B17" s="149" t="s">
        <v>341</v>
      </c>
      <c r="C17" s="150">
        <f>25/100</f>
        <v>0.25</v>
      </c>
      <c r="D17" s="158" t="str">
        <f ca="1">IFERROR(INDIRECT(_xlfn.CONCAT("'",D$3,"'!$D$13"))*INDEX(INDIRECT(_xlfn.CONCAT("'",D$3,"'!$A$123:$A$139")),MATCH('Anexo - Planilha de Cotação'!$B17,INDIRECT(_xlfn.CONCAT("'",D$3,"'!$B$123:$B$139")),0),1),"")</f>
        <v/>
      </c>
      <c r="E17" s="159" t="str">
        <f ca="1">IFERROR(INDIRECT(_xlfn.CONCAT("'",E$3,"'!$D$13"))*INDEX(INDIRECT(_xlfn.CONCAT("'",E$3,"'!$A$123:$A$139")),MATCH('Anexo - Planilha de Cotação'!$B17,INDIRECT(_xlfn.CONCAT("'",E$3,"'!$B$123:$B$139")),0),1),"")</f>
        <v/>
      </c>
      <c r="F17" s="159" t="str">
        <f ca="1">IFERROR(INDIRECT(_xlfn.CONCAT("'",F$3,"'!$D$13"))*INDEX(INDIRECT(_xlfn.CONCAT("'",F$3,"'!$A$123:$A$139")),MATCH('Anexo - Planilha de Cotação'!$B17,INDIRECT(_xlfn.CONCAT("'",F$3,"'!$B$123:$B$139")),0),1),"")</f>
        <v/>
      </c>
      <c r="G17" s="159" t="str">
        <f ca="1">IFERROR(INDIRECT(_xlfn.CONCAT("'",G$3,"'!$D$13"))*INDEX(INDIRECT(_xlfn.CONCAT("'",G$3,"'!$A$123:$A$139")),MATCH('Anexo - Planilha de Cotação'!$B17,INDIRECT(_xlfn.CONCAT("'",G$3,"'!$B$123:$B$139")),0),1),"")</f>
        <v/>
      </c>
      <c r="H17" s="159" t="str">
        <f ca="1">IFERROR(INDIRECT(_xlfn.CONCAT("'",H$3,"'!$D$13"))*INDEX(INDIRECT(_xlfn.CONCAT("'",H$3,"'!$A$123:$A$139")),MATCH('Anexo - Planilha de Cotação'!$B17,INDIRECT(_xlfn.CONCAT("'",H$3,"'!$B$123:$B$139")),0),1),"")</f>
        <v/>
      </c>
      <c r="I17" s="159" t="str">
        <f ca="1">IFERROR(INDIRECT(_xlfn.CONCAT("'",I$3,"'!$D$13"))*INDEX(INDIRECT(_xlfn.CONCAT("'",I$3,"'!$A$123:$A$139")),MATCH('Anexo - Planilha de Cotação'!$B17,INDIRECT(_xlfn.CONCAT("'",I$3,"'!$B$123:$B$139")),0),1),"")</f>
        <v/>
      </c>
      <c r="J17" s="159" t="str">
        <f ca="1">IFERROR(INDIRECT(_xlfn.CONCAT("'",J$3,"'!$D$13"))*INDEX(INDIRECT(_xlfn.CONCAT("'",J$3,"'!$A$123:$A$139")),MATCH('Anexo - Planilha de Cotação'!$B17,INDIRECT(_xlfn.CONCAT("'",J$3,"'!$B$123:$B$139")),0),1),"")</f>
        <v/>
      </c>
      <c r="K17" s="159" t="str">
        <f ca="1">IFERROR(INDIRECT(_xlfn.CONCAT("'",K$3,"'!$D$13"))*INDEX(INDIRECT(_xlfn.CONCAT("'",K$3,"'!$A$123:$A$139")),MATCH('Anexo - Planilha de Cotação'!$B17,INDIRECT(_xlfn.CONCAT("'",K$3,"'!$B$123:$B$139")),0),1),"")</f>
        <v/>
      </c>
      <c r="L17" s="159" t="str">
        <f ca="1">IFERROR(INDIRECT(_xlfn.CONCAT("'",L$3,"'!$D$13"))*INDEX(INDIRECT(_xlfn.CONCAT("'",L$3,"'!$A$123:$A$139")),MATCH('Anexo - Planilha de Cotação'!$B17,INDIRECT(_xlfn.CONCAT("'",L$3,"'!$B$123:$B$139")),0),1),"")</f>
        <v/>
      </c>
      <c r="M17" s="159" t="str">
        <f ca="1">IFERROR(INDIRECT(_xlfn.CONCAT("'",M$3,"'!$D$13"))*INDEX(INDIRECT(_xlfn.CONCAT("'",M$3,"'!$A$123:$A$139")),MATCH('Anexo - Planilha de Cotação'!$B17,INDIRECT(_xlfn.CONCAT("'",M$3,"'!$B$123:$B$139")),0),1),"")</f>
        <v/>
      </c>
      <c r="N17" s="159" t="str">
        <f ca="1">IFERROR(INDIRECT(_xlfn.CONCAT("'",N$3,"'!$D$13"))*INDEX(INDIRECT(_xlfn.CONCAT("'",N$3,"'!$A$123:$A$139")),MATCH('Anexo - Planilha de Cotação'!$B17,INDIRECT(_xlfn.CONCAT("'",N$3,"'!$B$123:$B$139")),0),1),"")</f>
        <v/>
      </c>
      <c r="O17" s="159">
        <f ca="1">IFERROR(INDIRECT(_xlfn.CONCAT("'",O$3,"'!$D$13"))*INDEX(INDIRECT(_xlfn.CONCAT("'",O$3,"'!$A$123:$A$139")),MATCH('Anexo - Planilha de Cotação'!$B17,INDIRECT(_xlfn.CONCAT("'",O$3,"'!$B$123:$B$139")),0),1),"")</f>
        <v>264</v>
      </c>
      <c r="P17" s="159" t="str">
        <f ca="1">IFERROR(INDIRECT(_xlfn.CONCAT("'",P$3,"'!$D$13"))*INDEX(INDIRECT(_xlfn.CONCAT("'",P$3,"'!$A$123:$A$139")),MATCH('Anexo - Planilha de Cotação'!$B17,INDIRECT(_xlfn.CONCAT("'",P$3,"'!$B$123:$B$139")),0),1),"")</f>
        <v/>
      </c>
      <c r="Q17" s="159" t="str">
        <f ca="1">IFERROR(INDIRECT(_xlfn.CONCAT("'",Q$3,"'!$D$13"))*INDEX(INDIRECT(_xlfn.CONCAT("'",Q$3,"'!$A$123:$A$139")),MATCH('Anexo - Planilha de Cotação'!$B17,INDIRECT(_xlfn.CONCAT("'",Q$3,"'!$B$123:$B$139")),0),1),"")</f>
        <v/>
      </c>
      <c r="R17" s="159" t="str">
        <f ca="1">IFERROR(INDIRECT(_xlfn.CONCAT("'",R$3,"'!$D$13"))*INDEX(INDIRECT(_xlfn.CONCAT("'",R$3,"'!$A$123:$A$139")),MATCH('Anexo - Planilha de Cotação'!$B17,INDIRECT(_xlfn.CONCAT("'",R$3,"'!$B$123:$B$139")),0),1),"")</f>
        <v/>
      </c>
      <c r="S17" s="159" t="str">
        <f ca="1">IFERROR(INDIRECT(_xlfn.CONCAT("'",S$3,"'!$D$13"))*INDEX(INDIRECT(_xlfn.CONCAT("'",S$3,"'!$A$123:$A$139")),MATCH('Anexo - Planilha de Cotação'!$B17,INDIRECT(_xlfn.CONCAT("'",S$3,"'!$B$123:$B$139")),0),1),"")</f>
        <v/>
      </c>
      <c r="T17" s="159" t="str">
        <f ca="1">IFERROR(INDIRECT(_xlfn.CONCAT("'",T$3,"'!$D$13"))*INDEX(INDIRECT(_xlfn.CONCAT("'",T$3,"'!$A$123:$A$139")),MATCH('Anexo - Planilha de Cotação'!$B17,INDIRECT(_xlfn.CONCAT("'",T$3,"'!$B$123:$B$139")),0),1),"")</f>
        <v/>
      </c>
      <c r="U17" s="159" t="str">
        <f ca="1">IFERROR(INDIRECT(_xlfn.CONCAT("'",U$3,"'!$D$13"))*INDEX(INDIRECT(_xlfn.CONCAT("'",U$3,"'!$A$123:$A$139")),MATCH('Anexo - Planilha de Cotação'!$B17,INDIRECT(_xlfn.CONCAT("'",U$3,"'!$B$123:$B$139")),0),1),"")</f>
        <v/>
      </c>
      <c r="V17" s="159" t="str">
        <f ca="1">IFERROR(INDIRECT(_xlfn.CONCAT("'",V$3,"'!$D$13"))*INDEX(INDIRECT(_xlfn.CONCAT("'",V$3,"'!$A$123:$A$139")),MATCH('Anexo - Planilha de Cotação'!$B17,INDIRECT(_xlfn.CONCAT("'",V$3,"'!$B$123:$B$139")),0),1),"")</f>
        <v/>
      </c>
      <c r="W17" s="159" t="str">
        <f ca="1">IFERROR(INDIRECT(_xlfn.CONCAT("'",W$3,"'!$D$13"))*INDEX(INDIRECT(_xlfn.CONCAT("'",W$3,"'!$A$123:$A$139")),MATCH('Anexo - Planilha de Cotação'!$B17,INDIRECT(_xlfn.CONCAT("'",W$3,"'!$B$123:$B$139")),0),1),"")</f>
        <v/>
      </c>
      <c r="X17" s="159" t="str">
        <f ca="1">IFERROR(INDIRECT(_xlfn.CONCAT("'",X$3,"'!$D$13"))*INDEX(INDIRECT(_xlfn.CONCAT("'",X$3,"'!$A$123:$A$139")),MATCH('Anexo - Planilha de Cotação'!$B17,INDIRECT(_xlfn.CONCAT("'",X$3,"'!$B$123:$B$139")),0),1),"")</f>
        <v/>
      </c>
      <c r="Y17" s="159" t="str">
        <f ca="1">IFERROR(INDIRECT(_xlfn.CONCAT("'",Y$3,"'!$D$13"))*INDEX(INDIRECT(_xlfn.CONCAT("'",Y$3,"'!$A$123:$A$139")),MATCH('Anexo - Planilha de Cotação'!$B17,INDIRECT(_xlfn.CONCAT("'",Y$3,"'!$B$123:$B$139")),0),1),"")</f>
        <v/>
      </c>
      <c r="Z17" s="159" t="str">
        <f ca="1">IFERROR(INDIRECT(_xlfn.CONCAT("'",Z$3,"'!$D$13"))*INDEX(INDIRECT(_xlfn.CONCAT("'",Z$3,"'!$A$123:$A$139")),MATCH('Anexo - Planilha de Cotação'!$B17,INDIRECT(_xlfn.CONCAT("'",Z$3,"'!$B$123:$B$139")),0),1),"")</f>
        <v/>
      </c>
      <c r="AA17" s="159" t="str">
        <f ca="1">IFERROR(INDIRECT(_xlfn.CONCAT("'",AA$3,"'!$D$13"))*INDEX(INDIRECT(_xlfn.CONCAT("'",AA$3,"'!$A$123:$A$139")),MATCH('Anexo - Planilha de Cotação'!$B17,INDIRECT(_xlfn.CONCAT("'",AA$3,"'!$B$123:$B$139")),0),1),"")</f>
        <v/>
      </c>
      <c r="AB17" s="159" t="str">
        <f ca="1">IFERROR(INDIRECT(_xlfn.CONCAT("'",AB$3,"'!$D$13"))*INDEX(INDIRECT(_xlfn.CONCAT("'",AB$3,"'!$A$123:$A$139")),MATCH('Anexo - Planilha de Cotação'!$B17,INDIRECT(_xlfn.CONCAT("'",AB$3,"'!$B$123:$B$139")),0),1),"")</f>
        <v/>
      </c>
      <c r="AC17" s="159"/>
      <c r="AD17" s="159" t="str">
        <f ca="1">IFERROR(INDIRECT(_xlfn.CONCAT("'",AD$3,"'!$D$13"))*INDEX(INDIRECT(_xlfn.CONCAT("'",AD$3,"'!$A$123:$A$139")),MATCH('Anexo - Planilha de Cotação'!$B17,INDIRECT(_xlfn.CONCAT("'",AD$3,"'!$B$123:$B$139")),0),1),"")</f>
        <v/>
      </c>
      <c r="AE17" s="159"/>
      <c r="AF17" s="159"/>
      <c r="AG17" s="159" t="str">
        <f ca="1">IFERROR(INDIRECT(_xlfn.CONCAT("'",AG$3,"'!$D$13"))*INDEX(INDIRECT(_xlfn.CONCAT("'",AG$3,"'!$A$123:$A$139")),MATCH('Anexo - Planilha de Cotação'!$B17,INDIRECT(_xlfn.CONCAT("'",AG$3,"'!$B$123:$B$139")),0),1),"")</f>
        <v/>
      </c>
      <c r="AH17" s="160">
        <f t="shared" ca="1" si="3"/>
        <v>264</v>
      </c>
      <c r="AI17" s="161">
        <f t="shared" ca="1" si="4"/>
        <v>66</v>
      </c>
    </row>
    <row r="18" spans="1:35" ht="48.75" customHeight="1" x14ac:dyDescent="0.2">
      <c r="A18" s="148">
        <v>14</v>
      </c>
      <c r="B18" s="149"/>
      <c r="C18" s="150"/>
      <c r="D18" s="158" t="str">
        <f ca="1">IFERROR(INDIRECT(_xlfn.CONCAT("'",D$3,"'!$D$13"))*INDEX(INDIRECT(_xlfn.CONCAT("'",D$3,"'!$A$123:$A$139")),MATCH('Anexo - Planilha de Cotação'!$B18,INDIRECT(_xlfn.CONCAT("'",D$3,"'!$B$123:$B$139")),0),1),"")</f>
        <v/>
      </c>
      <c r="E18" s="159" t="str">
        <f ca="1">IFERROR(INDIRECT(_xlfn.CONCAT("'",E$3,"'!$D$13"))*INDEX(INDIRECT(_xlfn.CONCAT("'",E$3,"'!$A$123:$A$139")),MATCH('Anexo - Planilha de Cotação'!$B18,INDIRECT(_xlfn.CONCAT("'",E$3,"'!$B$123:$B$139")),0),1),"")</f>
        <v/>
      </c>
      <c r="F18" s="159" t="str">
        <f ca="1">IFERROR(INDIRECT(_xlfn.CONCAT("'",F$3,"'!$D$13"))*INDEX(INDIRECT(_xlfn.CONCAT("'",F$3,"'!$A$123:$A$139")),MATCH('Anexo - Planilha de Cotação'!$B18,INDIRECT(_xlfn.CONCAT("'",F$3,"'!$B$123:$B$139")),0),1),"")</f>
        <v/>
      </c>
      <c r="G18" s="159" t="str">
        <f ca="1">IFERROR(INDIRECT(_xlfn.CONCAT("'",G$3,"'!$D$13"))*INDEX(INDIRECT(_xlfn.CONCAT("'",G$3,"'!$A$123:$A$139")),MATCH('Anexo - Planilha de Cotação'!$B18,INDIRECT(_xlfn.CONCAT("'",G$3,"'!$B$123:$B$139")),0),1),"")</f>
        <v/>
      </c>
      <c r="H18" s="159" t="str">
        <f ca="1">IFERROR(INDIRECT(_xlfn.CONCAT("'",H$3,"'!$D$13"))*INDEX(INDIRECT(_xlfn.CONCAT("'",H$3,"'!$A$123:$A$139")),MATCH('Anexo - Planilha de Cotação'!$B18,INDIRECT(_xlfn.CONCAT("'",H$3,"'!$B$123:$B$139")),0),1),"")</f>
        <v/>
      </c>
      <c r="I18" s="159" t="str">
        <f ca="1">IFERROR(INDIRECT(_xlfn.CONCAT("'",I$3,"'!$D$13"))*INDEX(INDIRECT(_xlfn.CONCAT("'",I$3,"'!$A$123:$A$139")),MATCH('Anexo - Planilha de Cotação'!$B18,INDIRECT(_xlfn.CONCAT("'",I$3,"'!$B$123:$B$139")),0),1),"")</f>
        <v/>
      </c>
      <c r="J18" s="159" t="str">
        <f ca="1">IFERROR(INDIRECT(_xlfn.CONCAT("'",J$3,"'!$D$13"))*INDEX(INDIRECT(_xlfn.CONCAT("'",J$3,"'!$A$123:$A$139")),MATCH('Anexo - Planilha de Cotação'!$B18,INDIRECT(_xlfn.CONCAT("'",J$3,"'!$B$123:$B$139")),0),1),"")</f>
        <v/>
      </c>
      <c r="K18" s="159" t="str">
        <f ca="1">IFERROR(INDIRECT(_xlfn.CONCAT("'",K$3,"'!$D$13"))*INDEX(INDIRECT(_xlfn.CONCAT("'",K$3,"'!$A$123:$A$139")),MATCH('Anexo - Planilha de Cotação'!$B18,INDIRECT(_xlfn.CONCAT("'",K$3,"'!$B$123:$B$139")),0),1),"")</f>
        <v/>
      </c>
      <c r="L18" s="159" t="str">
        <f ca="1">IFERROR(INDIRECT(_xlfn.CONCAT("'",L$3,"'!$D$13"))*INDEX(INDIRECT(_xlfn.CONCAT("'",L$3,"'!$A$123:$A$139")),MATCH('Anexo - Planilha de Cotação'!$B18,INDIRECT(_xlfn.CONCAT("'",L$3,"'!$B$123:$B$139")),0),1),"")</f>
        <v/>
      </c>
      <c r="M18" s="159" t="str">
        <f ca="1">IFERROR(INDIRECT(_xlfn.CONCAT("'",M$3,"'!$D$13"))*INDEX(INDIRECT(_xlfn.CONCAT("'",M$3,"'!$A$123:$A$139")),MATCH('Anexo - Planilha de Cotação'!$B18,INDIRECT(_xlfn.CONCAT("'",M$3,"'!$B$123:$B$139")),0),1),"")</f>
        <v/>
      </c>
      <c r="N18" s="159" t="str">
        <f ca="1">IFERROR(INDIRECT(_xlfn.CONCAT("'",N$3,"'!$D$13"))*INDEX(INDIRECT(_xlfn.CONCAT("'",N$3,"'!$A$123:$A$139")),MATCH('Anexo - Planilha de Cotação'!$B18,INDIRECT(_xlfn.CONCAT("'",N$3,"'!$B$123:$B$139")),0),1),"")</f>
        <v/>
      </c>
      <c r="O18" s="159" t="str">
        <f ca="1">IFERROR(INDIRECT(_xlfn.CONCAT("'",O$3,"'!$D$13"))*INDEX(INDIRECT(_xlfn.CONCAT("'",O$3,"'!$A$123:$A$139")),MATCH('Anexo - Planilha de Cotação'!$B18,INDIRECT(_xlfn.CONCAT("'",O$3,"'!$B$123:$B$139")),0),1),"")</f>
        <v/>
      </c>
      <c r="P18" s="159" t="str">
        <f ca="1">IFERROR(INDIRECT(_xlfn.CONCAT("'",P$3,"'!$D$13"))*INDEX(INDIRECT(_xlfn.CONCAT("'",P$3,"'!$A$123:$A$139")),MATCH('Anexo - Planilha de Cotação'!$B18,INDIRECT(_xlfn.CONCAT("'",P$3,"'!$B$123:$B$139")),0),1),"")</f>
        <v/>
      </c>
      <c r="Q18" s="159" t="str">
        <f ca="1">IFERROR(INDIRECT(_xlfn.CONCAT("'",Q$3,"'!$D$13"))*INDEX(INDIRECT(_xlfn.CONCAT("'",Q$3,"'!$A$123:$A$139")),MATCH('Anexo - Planilha de Cotação'!$B18,INDIRECT(_xlfn.CONCAT("'",Q$3,"'!$B$123:$B$139")),0),1),"")</f>
        <v/>
      </c>
      <c r="R18" s="159" t="str">
        <f ca="1">IFERROR(INDIRECT(_xlfn.CONCAT("'",R$3,"'!$D$13"))*INDEX(INDIRECT(_xlfn.CONCAT("'",R$3,"'!$A$123:$A$139")),MATCH('Anexo - Planilha de Cotação'!$B18,INDIRECT(_xlfn.CONCAT("'",R$3,"'!$B$123:$B$139")),0),1),"")</f>
        <v/>
      </c>
      <c r="S18" s="159" t="str">
        <f ca="1">IFERROR(INDIRECT(_xlfn.CONCAT("'",S$3,"'!$D$13"))*INDEX(INDIRECT(_xlfn.CONCAT("'",S$3,"'!$A$123:$A$139")),MATCH('Anexo - Planilha de Cotação'!$B18,INDIRECT(_xlfn.CONCAT("'",S$3,"'!$B$123:$B$139")),0),1),"")</f>
        <v/>
      </c>
      <c r="T18" s="159" t="str">
        <f ca="1">IFERROR(INDIRECT(_xlfn.CONCAT("'",T$3,"'!$D$13"))*INDEX(INDIRECT(_xlfn.CONCAT("'",T$3,"'!$A$123:$A$139")),MATCH('Anexo - Planilha de Cotação'!$B18,INDIRECT(_xlfn.CONCAT("'",T$3,"'!$B$123:$B$139")),0),1),"")</f>
        <v/>
      </c>
      <c r="U18" s="159" t="str">
        <f ca="1">IFERROR(INDIRECT(_xlfn.CONCAT("'",U$3,"'!$D$13"))*INDEX(INDIRECT(_xlfn.CONCAT("'",U$3,"'!$A$123:$A$139")),MATCH('Anexo - Planilha de Cotação'!$B18,INDIRECT(_xlfn.CONCAT("'",U$3,"'!$B$123:$B$139")),0),1),"")</f>
        <v/>
      </c>
      <c r="V18" s="159" t="str">
        <f ca="1">IFERROR(INDIRECT(_xlfn.CONCAT("'",V$3,"'!$D$13"))*INDEX(INDIRECT(_xlfn.CONCAT("'",V$3,"'!$A$123:$A$139")),MATCH('Anexo - Planilha de Cotação'!$B18,INDIRECT(_xlfn.CONCAT("'",V$3,"'!$B$123:$B$139")),0),1),"")</f>
        <v/>
      </c>
      <c r="W18" s="159" t="str">
        <f ca="1">IFERROR(INDIRECT(_xlfn.CONCAT("'",W$3,"'!$D$13"))*INDEX(INDIRECT(_xlfn.CONCAT("'",W$3,"'!$A$123:$A$139")),MATCH('Anexo - Planilha de Cotação'!$B18,INDIRECT(_xlfn.CONCAT("'",W$3,"'!$B$123:$B$139")),0),1),"")</f>
        <v/>
      </c>
      <c r="X18" s="159" t="str">
        <f ca="1">IFERROR(INDIRECT(_xlfn.CONCAT("'",X$3,"'!$D$13"))*INDEX(INDIRECT(_xlfn.CONCAT("'",X$3,"'!$A$123:$A$139")),MATCH('Anexo - Planilha de Cotação'!$B18,INDIRECT(_xlfn.CONCAT("'",X$3,"'!$B$123:$B$139")),0),1),"")</f>
        <v/>
      </c>
      <c r="Y18" s="159" t="str">
        <f ca="1">IFERROR(INDIRECT(_xlfn.CONCAT("'",Y$3,"'!$D$13"))*INDEX(INDIRECT(_xlfn.CONCAT("'",Y$3,"'!$A$123:$A$139")),MATCH('Anexo - Planilha de Cotação'!$B18,INDIRECT(_xlfn.CONCAT("'",Y$3,"'!$B$123:$B$139")),0),1),"")</f>
        <v/>
      </c>
      <c r="Z18" s="159" t="str">
        <f ca="1">IFERROR(INDIRECT(_xlfn.CONCAT("'",Z$3,"'!$D$13"))*INDEX(INDIRECT(_xlfn.CONCAT("'",Z$3,"'!$A$123:$A$139")),MATCH('Anexo - Planilha de Cotação'!$B18,INDIRECT(_xlfn.CONCAT("'",Z$3,"'!$B$123:$B$139")),0),1),"")</f>
        <v/>
      </c>
      <c r="AA18" s="159" t="str">
        <f ca="1">IFERROR(INDIRECT(_xlfn.CONCAT("'",AA$3,"'!$D$13"))*INDEX(INDIRECT(_xlfn.CONCAT("'",AA$3,"'!$A$123:$A$139")),MATCH('Anexo - Planilha de Cotação'!$B18,INDIRECT(_xlfn.CONCAT("'",AA$3,"'!$B$123:$B$139")),0),1),"")</f>
        <v/>
      </c>
      <c r="AB18" s="159" t="str">
        <f ca="1">IFERROR(INDIRECT(_xlfn.CONCAT("'",AB$3,"'!$D$13"))*INDEX(INDIRECT(_xlfn.CONCAT("'",AB$3,"'!$A$123:$A$139")),MATCH('Anexo - Planilha de Cotação'!$B18,INDIRECT(_xlfn.CONCAT("'",AB$3,"'!$B$123:$B$139")),0),1),"")</f>
        <v/>
      </c>
      <c r="AC18" s="159"/>
      <c r="AD18" s="159" t="str">
        <f ca="1">IFERROR(INDIRECT(_xlfn.CONCAT("'",AD$3,"'!$D$13"))*INDEX(INDIRECT(_xlfn.CONCAT("'",AD$3,"'!$A$123:$A$139")),MATCH('Anexo - Planilha de Cotação'!$B18,INDIRECT(_xlfn.CONCAT("'",AD$3,"'!$B$123:$B$139")),0),1),"")</f>
        <v/>
      </c>
      <c r="AE18" s="159"/>
      <c r="AF18" s="159"/>
      <c r="AG18" s="159" t="str">
        <f ca="1">IFERROR(INDIRECT(_xlfn.CONCAT("'",AG$3,"'!$D$13"))*INDEX(INDIRECT(_xlfn.CONCAT("'",AG$3,"'!$A$123:$A$139")),MATCH('Anexo - Planilha de Cotação'!$B18,INDIRECT(_xlfn.CONCAT("'",AG$3,"'!$B$123:$B$139")),0),1),"")</f>
        <v/>
      </c>
      <c r="AH18" s="160">
        <f t="shared" ca="1" si="3"/>
        <v>0</v>
      </c>
      <c r="AI18" s="161">
        <f t="shared" ca="1" si="4"/>
        <v>0</v>
      </c>
    </row>
    <row r="19" spans="1:35" ht="48.75" customHeight="1" x14ac:dyDescent="0.2">
      <c r="A19" s="148">
        <v>15</v>
      </c>
      <c r="B19" s="149"/>
      <c r="C19" s="150"/>
      <c r="D19" s="158" t="str">
        <f ca="1">IFERROR(INDIRECT(_xlfn.CONCAT("'",D$3,"'!$D$13"))*INDEX(INDIRECT(_xlfn.CONCAT("'",D$3,"'!$A$123:$A$139")),MATCH('Anexo - Planilha de Cotação'!$B19,INDIRECT(_xlfn.CONCAT("'",D$3,"'!$B$123:$B$139")),0),1),"")</f>
        <v/>
      </c>
      <c r="E19" s="159" t="str">
        <f ca="1">IFERROR(INDIRECT(_xlfn.CONCAT("'",E$3,"'!$D$13"))*INDEX(INDIRECT(_xlfn.CONCAT("'",E$3,"'!$A$123:$A$139")),MATCH('Anexo - Planilha de Cotação'!$B19,INDIRECT(_xlfn.CONCAT("'",E$3,"'!$B$123:$B$139")),0),1),"")</f>
        <v/>
      </c>
      <c r="F19" s="159" t="str">
        <f ca="1">IFERROR(INDIRECT(_xlfn.CONCAT("'",F$3,"'!$D$13"))*INDEX(INDIRECT(_xlfn.CONCAT("'",F$3,"'!$A$123:$A$139")),MATCH('Anexo - Planilha de Cotação'!$B19,INDIRECT(_xlfn.CONCAT("'",F$3,"'!$B$123:$B$139")),0),1),"")</f>
        <v/>
      </c>
      <c r="G19" s="159" t="str">
        <f ca="1">IFERROR(INDIRECT(_xlfn.CONCAT("'",G$3,"'!$D$13"))*INDEX(INDIRECT(_xlfn.CONCAT("'",G$3,"'!$A$123:$A$139")),MATCH('Anexo - Planilha de Cotação'!$B19,INDIRECT(_xlfn.CONCAT("'",G$3,"'!$B$123:$B$139")),0),1),"")</f>
        <v/>
      </c>
      <c r="H19" s="159" t="str">
        <f ca="1">IFERROR(INDIRECT(_xlfn.CONCAT("'",H$3,"'!$D$13"))*INDEX(INDIRECT(_xlfn.CONCAT("'",H$3,"'!$A$123:$A$139")),MATCH('Anexo - Planilha de Cotação'!$B19,INDIRECT(_xlfn.CONCAT("'",H$3,"'!$B$123:$B$139")),0),1),"")</f>
        <v/>
      </c>
      <c r="I19" s="159" t="str">
        <f ca="1">IFERROR(INDIRECT(_xlfn.CONCAT("'",I$3,"'!$D$13"))*INDEX(INDIRECT(_xlfn.CONCAT("'",I$3,"'!$A$123:$A$139")),MATCH('Anexo - Planilha de Cotação'!$B19,INDIRECT(_xlfn.CONCAT("'",I$3,"'!$B$123:$B$139")),0),1),"")</f>
        <v/>
      </c>
      <c r="J19" s="159" t="str">
        <f ca="1">IFERROR(INDIRECT(_xlfn.CONCAT("'",J$3,"'!$D$13"))*INDEX(INDIRECT(_xlfn.CONCAT("'",J$3,"'!$A$123:$A$139")),MATCH('Anexo - Planilha de Cotação'!$B19,INDIRECT(_xlfn.CONCAT("'",J$3,"'!$B$123:$B$139")),0),1),"")</f>
        <v/>
      </c>
      <c r="K19" s="159" t="str">
        <f ca="1">IFERROR(INDIRECT(_xlfn.CONCAT("'",K$3,"'!$D$13"))*INDEX(INDIRECT(_xlfn.CONCAT("'",K$3,"'!$A$123:$A$139")),MATCH('Anexo - Planilha de Cotação'!$B19,INDIRECT(_xlfn.CONCAT("'",K$3,"'!$B$123:$B$139")),0),1),"")</f>
        <v/>
      </c>
      <c r="L19" s="159" t="str">
        <f ca="1">IFERROR(INDIRECT(_xlfn.CONCAT("'",L$3,"'!$D$13"))*INDEX(INDIRECT(_xlfn.CONCAT("'",L$3,"'!$A$123:$A$139")),MATCH('Anexo - Planilha de Cotação'!$B19,INDIRECT(_xlfn.CONCAT("'",L$3,"'!$B$123:$B$139")),0),1),"")</f>
        <v/>
      </c>
      <c r="M19" s="159" t="str">
        <f ca="1">IFERROR(INDIRECT(_xlfn.CONCAT("'",M$3,"'!$D$13"))*INDEX(INDIRECT(_xlfn.CONCAT("'",M$3,"'!$A$123:$A$139")),MATCH('Anexo - Planilha de Cotação'!$B19,INDIRECT(_xlfn.CONCAT("'",M$3,"'!$B$123:$B$139")),0),1),"")</f>
        <v/>
      </c>
      <c r="N19" s="159" t="str">
        <f ca="1">IFERROR(INDIRECT(_xlfn.CONCAT("'",N$3,"'!$D$13"))*INDEX(INDIRECT(_xlfn.CONCAT("'",N$3,"'!$A$123:$A$139")),MATCH('Anexo - Planilha de Cotação'!$B19,INDIRECT(_xlfn.CONCAT("'",N$3,"'!$B$123:$B$139")),0),1),"")</f>
        <v/>
      </c>
      <c r="O19" s="159" t="str">
        <f ca="1">IFERROR(INDIRECT(_xlfn.CONCAT("'",O$3,"'!$D$13"))*INDEX(INDIRECT(_xlfn.CONCAT("'",O$3,"'!$A$123:$A$139")),MATCH('Anexo - Planilha de Cotação'!$B19,INDIRECT(_xlfn.CONCAT("'",O$3,"'!$B$123:$B$139")),0),1),"")</f>
        <v/>
      </c>
      <c r="P19" s="159" t="str">
        <f ca="1">IFERROR(INDIRECT(_xlfn.CONCAT("'",P$3,"'!$D$13"))*INDEX(INDIRECT(_xlfn.CONCAT("'",P$3,"'!$A$123:$A$139")),MATCH('Anexo - Planilha de Cotação'!$B19,INDIRECT(_xlfn.CONCAT("'",P$3,"'!$B$123:$B$139")),0),1),"")</f>
        <v/>
      </c>
      <c r="Q19" s="159" t="str">
        <f ca="1">IFERROR(INDIRECT(_xlfn.CONCAT("'",Q$3,"'!$D$13"))*INDEX(INDIRECT(_xlfn.CONCAT("'",Q$3,"'!$A$123:$A$139")),MATCH('Anexo - Planilha de Cotação'!$B19,INDIRECT(_xlfn.CONCAT("'",Q$3,"'!$B$123:$B$139")),0),1),"")</f>
        <v/>
      </c>
      <c r="R19" s="159" t="str">
        <f ca="1">IFERROR(INDIRECT(_xlfn.CONCAT("'",R$3,"'!$D$13"))*INDEX(INDIRECT(_xlfn.CONCAT("'",R$3,"'!$A$123:$A$139")),MATCH('Anexo - Planilha de Cotação'!$B19,INDIRECT(_xlfn.CONCAT("'",R$3,"'!$B$123:$B$139")),0),1),"")</f>
        <v/>
      </c>
      <c r="S19" s="159" t="str">
        <f ca="1">IFERROR(INDIRECT(_xlfn.CONCAT("'",S$3,"'!$D$13"))*INDEX(INDIRECT(_xlfn.CONCAT("'",S$3,"'!$A$123:$A$139")),MATCH('Anexo - Planilha de Cotação'!$B19,INDIRECT(_xlfn.CONCAT("'",S$3,"'!$B$123:$B$139")),0),1),"")</f>
        <v/>
      </c>
      <c r="T19" s="159" t="str">
        <f ca="1">IFERROR(INDIRECT(_xlfn.CONCAT("'",T$3,"'!$D$13"))*INDEX(INDIRECT(_xlfn.CONCAT("'",T$3,"'!$A$123:$A$139")),MATCH('Anexo - Planilha de Cotação'!$B19,INDIRECT(_xlfn.CONCAT("'",T$3,"'!$B$123:$B$139")),0),1),"")</f>
        <v/>
      </c>
      <c r="U19" s="159" t="str">
        <f ca="1">IFERROR(INDIRECT(_xlfn.CONCAT("'",U$3,"'!$D$13"))*INDEX(INDIRECT(_xlfn.CONCAT("'",U$3,"'!$A$123:$A$139")),MATCH('Anexo - Planilha de Cotação'!$B19,INDIRECT(_xlfn.CONCAT("'",U$3,"'!$B$123:$B$139")),0),1),"")</f>
        <v/>
      </c>
      <c r="V19" s="159" t="str">
        <f ca="1">IFERROR(INDIRECT(_xlfn.CONCAT("'",V$3,"'!$D$13"))*INDEX(INDIRECT(_xlfn.CONCAT("'",V$3,"'!$A$123:$A$139")),MATCH('Anexo - Planilha de Cotação'!$B19,INDIRECT(_xlfn.CONCAT("'",V$3,"'!$B$123:$B$139")),0),1),"")</f>
        <v/>
      </c>
      <c r="W19" s="159" t="str">
        <f ca="1">IFERROR(INDIRECT(_xlfn.CONCAT("'",W$3,"'!$D$13"))*INDEX(INDIRECT(_xlfn.CONCAT("'",W$3,"'!$A$123:$A$139")),MATCH('Anexo - Planilha de Cotação'!$B19,INDIRECT(_xlfn.CONCAT("'",W$3,"'!$B$123:$B$139")),0),1),"")</f>
        <v/>
      </c>
      <c r="X19" s="159" t="str">
        <f ca="1">IFERROR(INDIRECT(_xlfn.CONCAT("'",X$3,"'!$D$13"))*INDEX(INDIRECT(_xlfn.CONCAT("'",X$3,"'!$A$123:$A$139")),MATCH('Anexo - Planilha de Cotação'!$B19,INDIRECT(_xlfn.CONCAT("'",X$3,"'!$B$123:$B$139")),0),1),"")</f>
        <v/>
      </c>
      <c r="Y19" s="159" t="str">
        <f ca="1">IFERROR(INDIRECT(_xlfn.CONCAT("'",Y$3,"'!$D$13"))*INDEX(INDIRECT(_xlfn.CONCAT("'",Y$3,"'!$A$123:$A$139")),MATCH('Anexo - Planilha de Cotação'!$B19,INDIRECT(_xlfn.CONCAT("'",Y$3,"'!$B$123:$B$139")),0),1),"")</f>
        <v/>
      </c>
      <c r="Z19" s="159" t="str">
        <f ca="1">IFERROR(INDIRECT(_xlfn.CONCAT("'",Z$3,"'!$D$13"))*INDEX(INDIRECT(_xlfn.CONCAT("'",Z$3,"'!$A$123:$A$139")),MATCH('Anexo - Planilha de Cotação'!$B19,INDIRECT(_xlfn.CONCAT("'",Z$3,"'!$B$123:$B$139")),0),1),"")</f>
        <v/>
      </c>
      <c r="AA19" s="159" t="str">
        <f ca="1">IFERROR(INDIRECT(_xlfn.CONCAT("'",AA$3,"'!$D$13"))*INDEX(INDIRECT(_xlfn.CONCAT("'",AA$3,"'!$A$123:$A$139")),MATCH('Anexo - Planilha de Cotação'!$B19,INDIRECT(_xlfn.CONCAT("'",AA$3,"'!$B$123:$B$139")),0),1),"")</f>
        <v/>
      </c>
      <c r="AB19" s="159" t="str">
        <f ca="1">IFERROR(INDIRECT(_xlfn.CONCAT("'",AB$3,"'!$D$13"))*INDEX(INDIRECT(_xlfn.CONCAT("'",AB$3,"'!$A$123:$A$139")),MATCH('Anexo - Planilha de Cotação'!$B19,INDIRECT(_xlfn.CONCAT("'",AB$3,"'!$B$123:$B$139")),0),1),"")</f>
        <v/>
      </c>
      <c r="AC19" s="159"/>
      <c r="AD19" s="159" t="str">
        <f ca="1">IFERROR(INDIRECT(_xlfn.CONCAT("'",AD$3,"'!$D$13"))*INDEX(INDIRECT(_xlfn.CONCAT("'",AD$3,"'!$A$123:$A$139")),MATCH('Anexo - Planilha de Cotação'!$B19,INDIRECT(_xlfn.CONCAT("'",AD$3,"'!$B$123:$B$139")),0),1),"")</f>
        <v/>
      </c>
      <c r="AE19" s="159"/>
      <c r="AF19" s="159"/>
      <c r="AG19" s="159" t="str">
        <f ca="1">IFERROR(INDIRECT(_xlfn.CONCAT("'",AG$3,"'!$D$13"))*INDEX(INDIRECT(_xlfn.CONCAT("'",AG$3,"'!$A$123:$A$139")),MATCH('Anexo - Planilha de Cotação'!$B19,INDIRECT(_xlfn.CONCAT("'",AG$3,"'!$B$123:$B$139")),0),1),"")</f>
        <v/>
      </c>
      <c r="AH19" s="160">
        <f t="shared" ca="1" si="3"/>
        <v>0</v>
      </c>
      <c r="AI19" s="161">
        <f t="shared" ca="1" si="4"/>
        <v>0</v>
      </c>
    </row>
    <row r="20" spans="1:35" ht="48.75" customHeight="1" x14ac:dyDescent="0.2">
      <c r="A20" s="148">
        <v>16</v>
      </c>
      <c r="B20" s="149"/>
      <c r="C20" s="150"/>
      <c r="D20" s="158" t="str">
        <f ca="1">IFERROR(INDIRECT(_xlfn.CONCAT("'",D$3,"'!$D$13"))*INDEX(INDIRECT(_xlfn.CONCAT("'",D$3,"'!$A$123:$A$139")),MATCH('Anexo - Planilha de Cotação'!$B20,INDIRECT(_xlfn.CONCAT("'",D$3,"'!$B$123:$B$139")),0),1),"")</f>
        <v/>
      </c>
      <c r="E20" s="159" t="str">
        <f ca="1">IFERROR(INDIRECT(_xlfn.CONCAT("'",E$3,"'!$D$13"))*INDEX(INDIRECT(_xlfn.CONCAT("'",E$3,"'!$A$123:$A$139")),MATCH('Anexo - Planilha de Cotação'!$B20,INDIRECT(_xlfn.CONCAT("'",E$3,"'!$B$123:$B$139")),0),1),"")</f>
        <v/>
      </c>
      <c r="F20" s="159" t="str">
        <f ca="1">IFERROR(INDIRECT(_xlfn.CONCAT("'",F$3,"'!$D$13"))*INDEX(INDIRECT(_xlfn.CONCAT("'",F$3,"'!$A$123:$A$139")),MATCH('Anexo - Planilha de Cotação'!$B20,INDIRECT(_xlfn.CONCAT("'",F$3,"'!$B$123:$B$139")),0),1),"")</f>
        <v/>
      </c>
      <c r="G20" s="159" t="str">
        <f ca="1">IFERROR(INDIRECT(_xlfn.CONCAT("'",G$3,"'!$D$13"))*INDEX(INDIRECT(_xlfn.CONCAT("'",G$3,"'!$A$123:$A$139")),MATCH('Anexo - Planilha de Cotação'!$B20,INDIRECT(_xlfn.CONCAT("'",G$3,"'!$B$123:$B$139")),0),1),"")</f>
        <v/>
      </c>
      <c r="H20" s="159" t="str">
        <f ca="1">IFERROR(INDIRECT(_xlfn.CONCAT("'",H$3,"'!$D$13"))*INDEX(INDIRECT(_xlfn.CONCAT("'",H$3,"'!$A$123:$A$139")),MATCH('Anexo - Planilha de Cotação'!$B20,INDIRECT(_xlfn.CONCAT("'",H$3,"'!$B$123:$B$139")),0),1),"")</f>
        <v/>
      </c>
      <c r="I20" s="159" t="str">
        <f ca="1">IFERROR(INDIRECT(_xlfn.CONCAT("'",I$3,"'!$D$13"))*INDEX(INDIRECT(_xlfn.CONCAT("'",I$3,"'!$A$123:$A$139")),MATCH('Anexo - Planilha de Cotação'!$B20,INDIRECT(_xlfn.CONCAT("'",I$3,"'!$B$123:$B$139")),0),1),"")</f>
        <v/>
      </c>
      <c r="J20" s="159" t="str">
        <f ca="1">IFERROR(INDIRECT(_xlfn.CONCAT("'",J$3,"'!$D$13"))*INDEX(INDIRECT(_xlfn.CONCAT("'",J$3,"'!$A$123:$A$139")),MATCH('Anexo - Planilha de Cotação'!$B20,INDIRECT(_xlfn.CONCAT("'",J$3,"'!$B$123:$B$139")),0),1),"")</f>
        <v/>
      </c>
      <c r="K20" s="159" t="str">
        <f ca="1">IFERROR(INDIRECT(_xlfn.CONCAT("'",K$3,"'!$D$13"))*INDEX(INDIRECT(_xlfn.CONCAT("'",K$3,"'!$A$123:$A$139")),MATCH('Anexo - Planilha de Cotação'!$B20,INDIRECT(_xlfn.CONCAT("'",K$3,"'!$B$123:$B$139")),0),1),"")</f>
        <v/>
      </c>
      <c r="L20" s="159" t="str">
        <f ca="1">IFERROR(INDIRECT(_xlfn.CONCAT("'",L$3,"'!$D$13"))*INDEX(INDIRECT(_xlfn.CONCAT("'",L$3,"'!$A$123:$A$139")),MATCH('Anexo - Planilha de Cotação'!$B20,INDIRECT(_xlfn.CONCAT("'",L$3,"'!$B$123:$B$139")),0),1),"")</f>
        <v/>
      </c>
      <c r="M20" s="159" t="str">
        <f ca="1">IFERROR(INDIRECT(_xlfn.CONCAT("'",M$3,"'!$D$13"))*INDEX(INDIRECT(_xlfn.CONCAT("'",M$3,"'!$A$123:$A$139")),MATCH('Anexo - Planilha de Cotação'!$B20,INDIRECT(_xlfn.CONCAT("'",M$3,"'!$B$123:$B$139")),0),1),"")</f>
        <v/>
      </c>
      <c r="N20" s="159" t="str">
        <f ca="1">IFERROR(INDIRECT(_xlfn.CONCAT("'",N$3,"'!$D$13"))*INDEX(INDIRECT(_xlfn.CONCAT("'",N$3,"'!$A$123:$A$139")),MATCH('Anexo - Planilha de Cotação'!$B20,INDIRECT(_xlfn.CONCAT("'",N$3,"'!$B$123:$B$139")),0),1),"")</f>
        <v/>
      </c>
      <c r="O20" s="159" t="str">
        <f ca="1">IFERROR(INDIRECT(_xlfn.CONCAT("'",O$3,"'!$D$13"))*INDEX(INDIRECT(_xlfn.CONCAT("'",O$3,"'!$A$123:$A$139")),MATCH('Anexo - Planilha de Cotação'!$B20,INDIRECT(_xlfn.CONCAT("'",O$3,"'!$B$123:$B$139")),0),1),"")</f>
        <v/>
      </c>
      <c r="P20" s="159" t="str">
        <f ca="1">IFERROR(INDIRECT(_xlfn.CONCAT("'",P$3,"'!$D$13"))*INDEX(INDIRECT(_xlfn.CONCAT("'",P$3,"'!$A$123:$A$139")),MATCH('Anexo - Planilha de Cotação'!$B20,INDIRECT(_xlfn.CONCAT("'",P$3,"'!$B$123:$B$139")),0),1),"")</f>
        <v/>
      </c>
      <c r="Q20" s="159" t="str">
        <f ca="1">IFERROR(INDIRECT(_xlfn.CONCAT("'",Q$3,"'!$D$13"))*INDEX(INDIRECT(_xlfn.CONCAT("'",Q$3,"'!$A$123:$A$139")),MATCH('Anexo - Planilha de Cotação'!$B20,INDIRECT(_xlfn.CONCAT("'",Q$3,"'!$B$123:$B$139")),0),1),"")</f>
        <v/>
      </c>
      <c r="R20" s="159" t="str">
        <f ca="1">IFERROR(INDIRECT(_xlfn.CONCAT("'",R$3,"'!$D$13"))*INDEX(INDIRECT(_xlfn.CONCAT("'",R$3,"'!$A$123:$A$139")),MATCH('Anexo - Planilha de Cotação'!$B20,INDIRECT(_xlfn.CONCAT("'",R$3,"'!$B$123:$B$139")),0),1),"")</f>
        <v/>
      </c>
      <c r="S20" s="159" t="str">
        <f ca="1">IFERROR(INDIRECT(_xlfn.CONCAT("'",S$3,"'!$D$13"))*INDEX(INDIRECT(_xlfn.CONCAT("'",S$3,"'!$A$123:$A$139")),MATCH('Anexo - Planilha de Cotação'!$B20,INDIRECT(_xlfn.CONCAT("'",S$3,"'!$B$123:$B$139")),0),1),"")</f>
        <v/>
      </c>
      <c r="T20" s="159" t="str">
        <f ca="1">IFERROR(INDIRECT(_xlfn.CONCAT("'",T$3,"'!$D$13"))*INDEX(INDIRECT(_xlfn.CONCAT("'",T$3,"'!$A$123:$A$139")),MATCH('Anexo - Planilha de Cotação'!$B20,INDIRECT(_xlfn.CONCAT("'",T$3,"'!$B$123:$B$139")),0),1),"")</f>
        <v/>
      </c>
      <c r="U20" s="159" t="str">
        <f ca="1">IFERROR(INDIRECT(_xlfn.CONCAT("'",U$3,"'!$D$13"))*INDEX(INDIRECT(_xlfn.CONCAT("'",U$3,"'!$A$123:$A$139")),MATCH('Anexo - Planilha de Cotação'!$B20,INDIRECT(_xlfn.CONCAT("'",U$3,"'!$B$123:$B$139")),0),1),"")</f>
        <v/>
      </c>
      <c r="V20" s="159" t="str">
        <f ca="1">IFERROR(INDIRECT(_xlfn.CONCAT("'",V$3,"'!$D$13"))*INDEX(INDIRECT(_xlfn.CONCAT("'",V$3,"'!$A$123:$A$139")),MATCH('Anexo - Planilha de Cotação'!$B20,INDIRECT(_xlfn.CONCAT("'",V$3,"'!$B$123:$B$139")),0),1),"")</f>
        <v/>
      </c>
      <c r="W20" s="159" t="str">
        <f ca="1">IFERROR(INDIRECT(_xlfn.CONCAT("'",W$3,"'!$D$13"))*INDEX(INDIRECT(_xlfn.CONCAT("'",W$3,"'!$A$123:$A$139")),MATCH('Anexo - Planilha de Cotação'!$B20,INDIRECT(_xlfn.CONCAT("'",W$3,"'!$B$123:$B$139")),0),1),"")</f>
        <v/>
      </c>
      <c r="X20" s="159" t="str">
        <f ca="1">IFERROR(INDIRECT(_xlfn.CONCAT("'",X$3,"'!$D$13"))*INDEX(INDIRECT(_xlfn.CONCAT("'",X$3,"'!$A$123:$A$139")),MATCH('Anexo - Planilha de Cotação'!$B20,INDIRECT(_xlfn.CONCAT("'",X$3,"'!$B$123:$B$139")),0),1),"")</f>
        <v/>
      </c>
      <c r="Y20" s="159" t="str">
        <f ca="1">IFERROR(INDIRECT(_xlfn.CONCAT("'",Y$3,"'!$D$13"))*INDEX(INDIRECT(_xlfn.CONCAT("'",Y$3,"'!$A$123:$A$139")),MATCH('Anexo - Planilha de Cotação'!$B20,INDIRECT(_xlfn.CONCAT("'",Y$3,"'!$B$123:$B$139")),0),1),"")</f>
        <v/>
      </c>
      <c r="Z20" s="159" t="str">
        <f ca="1">IFERROR(INDIRECT(_xlfn.CONCAT("'",Z$3,"'!$D$13"))*INDEX(INDIRECT(_xlfn.CONCAT("'",Z$3,"'!$A$123:$A$139")),MATCH('Anexo - Planilha de Cotação'!$B20,INDIRECT(_xlfn.CONCAT("'",Z$3,"'!$B$123:$B$139")),0),1),"")</f>
        <v/>
      </c>
      <c r="AA20" s="159" t="str">
        <f ca="1">IFERROR(INDIRECT(_xlfn.CONCAT("'",AA$3,"'!$D$13"))*INDEX(INDIRECT(_xlfn.CONCAT("'",AA$3,"'!$A$123:$A$139")),MATCH('Anexo - Planilha de Cotação'!$B20,INDIRECT(_xlfn.CONCAT("'",AA$3,"'!$B$123:$B$139")),0),1),"")</f>
        <v/>
      </c>
      <c r="AB20" s="159" t="str">
        <f ca="1">IFERROR(INDIRECT(_xlfn.CONCAT("'",AB$3,"'!$D$13"))*INDEX(INDIRECT(_xlfn.CONCAT("'",AB$3,"'!$A$123:$A$139")),MATCH('Anexo - Planilha de Cotação'!$B20,INDIRECT(_xlfn.CONCAT("'",AB$3,"'!$B$123:$B$139")),0),1),"")</f>
        <v/>
      </c>
      <c r="AC20" s="159"/>
      <c r="AD20" s="159" t="str">
        <f ca="1">IFERROR(INDIRECT(_xlfn.CONCAT("'",AD$3,"'!$D$13"))*INDEX(INDIRECT(_xlfn.CONCAT("'",AD$3,"'!$A$123:$A$139")),MATCH('Anexo - Planilha de Cotação'!$B20,INDIRECT(_xlfn.CONCAT("'",AD$3,"'!$B$123:$B$139")),0),1),"")</f>
        <v/>
      </c>
      <c r="AE20" s="159"/>
      <c r="AF20" s="159"/>
      <c r="AG20" s="159" t="str">
        <f ca="1">IFERROR(INDIRECT(_xlfn.CONCAT("'",AG$3,"'!$D$13"))*INDEX(INDIRECT(_xlfn.CONCAT("'",AG$3,"'!$A$123:$A$139")),MATCH('Anexo - Planilha de Cotação'!$B20,INDIRECT(_xlfn.CONCAT("'",AG$3,"'!$B$123:$B$139")),0),1),"")</f>
        <v/>
      </c>
      <c r="AH20" s="160">
        <f t="shared" ca="1" si="3"/>
        <v>0</v>
      </c>
      <c r="AI20" s="161">
        <f t="shared" ca="1" si="4"/>
        <v>0</v>
      </c>
    </row>
    <row r="21" spans="1:35" ht="48.75" customHeight="1" x14ac:dyDescent="0.2">
      <c r="A21" s="148">
        <v>17</v>
      </c>
      <c r="B21" s="149"/>
      <c r="C21" s="150"/>
      <c r="D21" s="158" t="str">
        <f ca="1">IFERROR(INDIRECT(_xlfn.CONCAT("'",D$3,"'!$D$13"))*INDEX(INDIRECT(_xlfn.CONCAT("'",D$3,"'!$A$123:$A$139")),MATCH('Anexo - Planilha de Cotação'!$B21,INDIRECT(_xlfn.CONCAT("'",D$3,"'!$B$123:$B$139")),0),1),"")</f>
        <v/>
      </c>
      <c r="E21" s="159" t="str">
        <f ca="1">IFERROR(INDIRECT(_xlfn.CONCAT("'",E$3,"'!$D$13"))*INDEX(INDIRECT(_xlfn.CONCAT("'",E$3,"'!$A$123:$A$139")),MATCH('Anexo - Planilha de Cotação'!$B21,INDIRECT(_xlfn.CONCAT("'",E$3,"'!$B$123:$B$139")),0),1),"")</f>
        <v/>
      </c>
      <c r="F21" s="159" t="str">
        <f ca="1">IFERROR(INDIRECT(_xlfn.CONCAT("'",F$3,"'!$D$13"))*INDEX(INDIRECT(_xlfn.CONCAT("'",F$3,"'!$A$123:$A$139")),MATCH('Anexo - Planilha de Cotação'!$B21,INDIRECT(_xlfn.CONCAT("'",F$3,"'!$B$123:$B$139")),0),1),"")</f>
        <v/>
      </c>
      <c r="G21" s="159" t="str">
        <f ca="1">IFERROR(INDIRECT(_xlfn.CONCAT("'",G$3,"'!$D$13"))*INDEX(INDIRECT(_xlfn.CONCAT("'",G$3,"'!$A$123:$A$139")),MATCH('Anexo - Planilha de Cotação'!$B21,INDIRECT(_xlfn.CONCAT("'",G$3,"'!$B$123:$B$139")),0),1),"")</f>
        <v/>
      </c>
      <c r="H21" s="159" t="str">
        <f ca="1">IFERROR(INDIRECT(_xlfn.CONCAT("'",H$3,"'!$D$13"))*INDEX(INDIRECT(_xlfn.CONCAT("'",H$3,"'!$A$123:$A$139")),MATCH('Anexo - Planilha de Cotação'!$B21,INDIRECT(_xlfn.CONCAT("'",H$3,"'!$B$123:$B$139")),0),1),"")</f>
        <v/>
      </c>
      <c r="I21" s="159" t="str">
        <f ca="1">IFERROR(INDIRECT(_xlfn.CONCAT("'",I$3,"'!$D$13"))*INDEX(INDIRECT(_xlfn.CONCAT("'",I$3,"'!$A$123:$A$139")),MATCH('Anexo - Planilha de Cotação'!$B21,INDIRECT(_xlfn.CONCAT("'",I$3,"'!$B$123:$B$139")),0),1),"")</f>
        <v/>
      </c>
      <c r="J21" s="159" t="str">
        <f ca="1">IFERROR(INDIRECT(_xlfn.CONCAT("'",J$3,"'!$D$13"))*INDEX(INDIRECT(_xlfn.CONCAT("'",J$3,"'!$A$123:$A$139")),MATCH('Anexo - Planilha de Cotação'!$B21,INDIRECT(_xlfn.CONCAT("'",J$3,"'!$B$123:$B$139")),0),1),"")</f>
        <v/>
      </c>
      <c r="K21" s="159" t="str">
        <f ca="1">IFERROR(INDIRECT(_xlfn.CONCAT("'",K$3,"'!$D$13"))*INDEX(INDIRECT(_xlfn.CONCAT("'",K$3,"'!$A$123:$A$139")),MATCH('Anexo - Planilha de Cotação'!$B21,INDIRECT(_xlfn.CONCAT("'",K$3,"'!$B$123:$B$139")),0),1),"")</f>
        <v/>
      </c>
      <c r="L21" s="159" t="str">
        <f ca="1">IFERROR(INDIRECT(_xlfn.CONCAT("'",L$3,"'!$D$13"))*INDEX(INDIRECT(_xlfn.CONCAT("'",L$3,"'!$A$123:$A$139")),MATCH('Anexo - Planilha de Cotação'!$B21,INDIRECT(_xlfn.CONCAT("'",L$3,"'!$B$123:$B$139")),0),1),"")</f>
        <v/>
      </c>
      <c r="M21" s="159" t="str">
        <f ca="1">IFERROR(INDIRECT(_xlfn.CONCAT("'",M$3,"'!$D$13"))*INDEX(INDIRECT(_xlfn.CONCAT("'",M$3,"'!$A$123:$A$139")),MATCH('Anexo - Planilha de Cotação'!$B21,INDIRECT(_xlfn.CONCAT("'",M$3,"'!$B$123:$B$139")),0),1),"")</f>
        <v/>
      </c>
      <c r="N21" s="159" t="str">
        <f ca="1">IFERROR(INDIRECT(_xlfn.CONCAT("'",N$3,"'!$D$13"))*INDEX(INDIRECT(_xlfn.CONCAT("'",N$3,"'!$A$123:$A$139")),MATCH('Anexo - Planilha de Cotação'!$B21,INDIRECT(_xlfn.CONCAT("'",N$3,"'!$B$123:$B$139")),0),1),"")</f>
        <v/>
      </c>
      <c r="O21" s="159" t="str">
        <f ca="1">IFERROR(INDIRECT(_xlfn.CONCAT("'",O$3,"'!$D$13"))*INDEX(INDIRECT(_xlfn.CONCAT("'",O$3,"'!$A$123:$A$139")),MATCH('Anexo - Planilha de Cotação'!$B21,INDIRECT(_xlfn.CONCAT("'",O$3,"'!$B$123:$B$139")),0),1),"")</f>
        <v/>
      </c>
      <c r="P21" s="159" t="str">
        <f ca="1">IFERROR(INDIRECT(_xlfn.CONCAT("'",P$3,"'!$D$13"))*INDEX(INDIRECT(_xlfn.CONCAT("'",P$3,"'!$A$123:$A$139")),MATCH('Anexo - Planilha de Cotação'!$B21,INDIRECT(_xlfn.CONCAT("'",P$3,"'!$B$123:$B$139")),0),1),"")</f>
        <v/>
      </c>
      <c r="Q21" s="159" t="str">
        <f ca="1">IFERROR(INDIRECT(_xlfn.CONCAT("'",Q$3,"'!$D$13"))*INDEX(INDIRECT(_xlfn.CONCAT("'",Q$3,"'!$A$123:$A$139")),MATCH('Anexo - Planilha de Cotação'!$B21,INDIRECT(_xlfn.CONCAT("'",Q$3,"'!$B$123:$B$139")),0),1),"")</f>
        <v/>
      </c>
      <c r="R21" s="159" t="str">
        <f ca="1">IFERROR(INDIRECT(_xlfn.CONCAT("'",R$3,"'!$D$13"))*INDEX(INDIRECT(_xlfn.CONCAT("'",R$3,"'!$A$123:$A$139")),MATCH('Anexo - Planilha de Cotação'!$B21,INDIRECT(_xlfn.CONCAT("'",R$3,"'!$B$123:$B$139")),0),1),"")</f>
        <v/>
      </c>
      <c r="S21" s="159" t="str">
        <f ca="1">IFERROR(INDIRECT(_xlfn.CONCAT("'",S$3,"'!$D$13"))*INDEX(INDIRECT(_xlfn.CONCAT("'",S$3,"'!$A$123:$A$139")),MATCH('Anexo - Planilha de Cotação'!$B21,INDIRECT(_xlfn.CONCAT("'",S$3,"'!$B$123:$B$139")),0),1),"")</f>
        <v/>
      </c>
      <c r="T21" s="159" t="str">
        <f ca="1">IFERROR(INDIRECT(_xlfn.CONCAT("'",T$3,"'!$D$13"))*INDEX(INDIRECT(_xlfn.CONCAT("'",T$3,"'!$A$123:$A$139")),MATCH('Anexo - Planilha de Cotação'!$B21,INDIRECT(_xlfn.CONCAT("'",T$3,"'!$B$123:$B$139")),0),1),"")</f>
        <v/>
      </c>
      <c r="U21" s="159" t="str">
        <f ca="1">IFERROR(INDIRECT(_xlfn.CONCAT("'",U$3,"'!$D$13"))*INDEX(INDIRECT(_xlfn.CONCAT("'",U$3,"'!$A$123:$A$139")),MATCH('Anexo - Planilha de Cotação'!$B21,INDIRECT(_xlfn.CONCAT("'",U$3,"'!$B$123:$B$139")),0),1),"")</f>
        <v/>
      </c>
      <c r="V21" s="159" t="str">
        <f ca="1">IFERROR(INDIRECT(_xlfn.CONCAT("'",V$3,"'!$D$13"))*INDEX(INDIRECT(_xlfn.CONCAT("'",V$3,"'!$A$123:$A$139")),MATCH('Anexo - Planilha de Cotação'!$B21,INDIRECT(_xlfn.CONCAT("'",V$3,"'!$B$123:$B$139")),0),1),"")</f>
        <v/>
      </c>
      <c r="W21" s="159" t="str">
        <f ca="1">IFERROR(INDIRECT(_xlfn.CONCAT("'",W$3,"'!$D$13"))*INDEX(INDIRECT(_xlfn.CONCAT("'",W$3,"'!$A$123:$A$139")),MATCH('Anexo - Planilha de Cotação'!$B21,INDIRECT(_xlfn.CONCAT("'",W$3,"'!$B$123:$B$139")),0),1),"")</f>
        <v/>
      </c>
      <c r="X21" s="159" t="str">
        <f ca="1">IFERROR(INDIRECT(_xlfn.CONCAT("'",X$3,"'!$D$13"))*INDEX(INDIRECT(_xlfn.CONCAT("'",X$3,"'!$A$123:$A$139")),MATCH('Anexo - Planilha de Cotação'!$B21,INDIRECT(_xlfn.CONCAT("'",X$3,"'!$B$123:$B$139")),0),1),"")</f>
        <v/>
      </c>
      <c r="Y21" s="159" t="str">
        <f ca="1">IFERROR(INDIRECT(_xlfn.CONCAT("'",Y$3,"'!$D$13"))*INDEX(INDIRECT(_xlfn.CONCAT("'",Y$3,"'!$A$123:$A$139")),MATCH('Anexo - Planilha de Cotação'!$B21,INDIRECT(_xlfn.CONCAT("'",Y$3,"'!$B$123:$B$139")),0),1),"")</f>
        <v/>
      </c>
      <c r="Z21" s="159" t="str">
        <f ca="1">IFERROR(INDIRECT(_xlfn.CONCAT("'",Z$3,"'!$D$13"))*INDEX(INDIRECT(_xlfn.CONCAT("'",Z$3,"'!$A$123:$A$139")),MATCH('Anexo - Planilha de Cotação'!$B21,INDIRECT(_xlfn.CONCAT("'",Z$3,"'!$B$123:$B$139")),0),1),"")</f>
        <v/>
      </c>
      <c r="AA21" s="159" t="str">
        <f ca="1">IFERROR(INDIRECT(_xlfn.CONCAT("'",AA$3,"'!$D$13"))*INDEX(INDIRECT(_xlfn.CONCAT("'",AA$3,"'!$A$123:$A$139")),MATCH('Anexo - Planilha de Cotação'!$B21,INDIRECT(_xlfn.CONCAT("'",AA$3,"'!$B$123:$B$139")),0),1),"")</f>
        <v/>
      </c>
      <c r="AB21" s="159" t="str">
        <f ca="1">IFERROR(INDIRECT(_xlfn.CONCAT("'",AB$3,"'!$D$13"))*INDEX(INDIRECT(_xlfn.CONCAT("'",AB$3,"'!$A$123:$A$139")),MATCH('Anexo - Planilha de Cotação'!$B21,INDIRECT(_xlfn.CONCAT("'",AB$3,"'!$B$123:$B$139")),0),1),"")</f>
        <v/>
      </c>
      <c r="AC21" s="159"/>
      <c r="AD21" s="159" t="str">
        <f ca="1">IFERROR(INDIRECT(_xlfn.CONCAT("'",AD$3,"'!$D$13"))*INDEX(INDIRECT(_xlfn.CONCAT("'",AD$3,"'!$A$123:$A$139")),MATCH('Anexo - Planilha de Cotação'!$B21,INDIRECT(_xlfn.CONCAT("'",AD$3,"'!$B$123:$B$139")),0),1),"")</f>
        <v/>
      </c>
      <c r="AE21" s="159"/>
      <c r="AF21" s="159"/>
      <c r="AG21" s="159" t="str">
        <f ca="1">IFERROR(INDIRECT(_xlfn.CONCAT("'",AG$3,"'!$D$13"))*INDEX(INDIRECT(_xlfn.CONCAT("'",AG$3,"'!$A$123:$A$139")),MATCH('Anexo - Planilha de Cotação'!$B21,INDIRECT(_xlfn.CONCAT("'",AG$3,"'!$B$123:$B$139")),0),1),"")</f>
        <v/>
      </c>
      <c r="AH21" s="160">
        <f t="shared" ca="1" si="3"/>
        <v>0</v>
      </c>
      <c r="AI21" s="161">
        <f t="shared" ca="1" si="4"/>
        <v>0</v>
      </c>
    </row>
    <row r="22" spans="1:35" ht="48.75" customHeight="1" x14ac:dyDescent="0.2">
      <c r="A22" s="148">
        <v>18</v>
      </c>
      <c r="B22" s="149"/>
      <c r="C22" s="150"/>
      <c r="D22" s="158" t="str">
        <f ca="1">IFERROR(INDIRECT(_xlfn.CONCAT("'",D$3,"'!$D$13"))*INDEX(INDIRECT(_xlfn.CONCAT("'",D$3,"'!$A$123:$A$139")),MATCH('Anexo - Planilha de Cotação'!$B22,INDIRECT(_xlfn.CONCAT("'",D$3,"'!$B$123:$B$139")),0),1),"")</f>
        <v/>
      </c>
      <c r="E22" s="159" t="str">
        <f ca="1">IFERROR(INDIRECT(_xlfn.CONCAT("'",E$3,"'!$D$13"))*INDEX(INDIRECT(_xlfn.CONCAT("'",E$3,"'!$A$123:$A$139")),MATCH('Anexo - Planilha de Cotação'!$B22,INDIRECT(_xlfn.CONCAT("'",E$3,"'!$B$123:$B$139")),0),1),"")</f>
        <v/>
      </c>
      <c r="F22" s="159" t="str">
        <f ca="1">IFERROR(INDIRECT(_xlfn.CONCAT("'",F$3,"'!$D$13"))*INDEX(INDIRECT(_xlfn.CONCAT("'",F$3,"'!$A$123:$A$139")),MATCH('Anexo - Planilha de Cotação'!$B22,INDIRECT(_xlfn.CONCAT("'",F$3,"'!$B$123:$B$139")),0),1),"")</f>
        <v/>
      </c>
      <c r="G22" s="159" t="str">
        <f ca="1">IFERROR(INDIRECT(_xlfn.CONCAT("'",G$3,"'!$D$13"))*INDEX(INDIRECT(_xlfn.CONCAT("'",G$3,"'!$A$123:$A$139")),MATCH('Anexo - Planilha de Cotação'!$B22,INDIRECT(_xlfn.CONCAT("'",G$3,"'!$B$123:$B$139")),0),1),"")</f>
        <v/>
      </c>
      <c r="H22" s="159" t="str">
        <f ca="1">IFERROR(INDIRECT(_xlfn.CONCAT("'",H$3,"'!$D$13"))*INDEX(INDIRECT(_xlfn.CONCAT("'",H$3,"'!$A$123:$A$139")),MATCH('Anexo - Planilha de Cotação'!$B22,INDIRECT(_xlfn.CONCAT("'",H$3,"'!$B$123:$B$139")),0),1),"")</f>
        <v/>
      </c>
      <c r="I22" s="159" t="str">
        <f ca="1">IFERROR(INDIRECT(_xlfn.CONCAT("'",I$3,"'!$D$13"))*INDEX(INDIRECT(_xlfn.CONCAT("'",I$3,"'!$A$123:$A$139")),MATCH('Anexo - Planilha de Cotação'!$B22,INDIRECT(_xlfn.CONCAT("'",I$3,"'!$B$123:$B$139")),0),1),"")</f>
        <v/>
      </c>
      <c r="J22" s="159" t="str">
        <f ca="1">IFERROR(INDIRECT(_xlfn.CONCAT("'",J$3,"'!$D$13"))*INDEX(INDIRECT(_xlfn.CONCAT("'",J$3,"'!$A$123:$A$139")),MATCH('Anexo - Planilha de Cotação'!$B22,INDIRECT(_xlfn.CONCAT("'",J$3,"'!$B$123:$B$139")),0),1),"")</f>
        <v/>
      </c>
      <c r="K22" s="159" t="str">
        <f ca="1">IFERROR(INDIRECT(_xlfn.CONCAT("'",K$3,"'!$D$13"))*INDEX(INDIRECT(_xlfn.CONCAT("'",K$3,"'!$A$123:$A$139")),MATCH('Anexo - Planilha de Cotação'!$B22,INDIRECT(_xlfn.CONCAT("'",K$3,"'!$B$123:$B$139")),0),1),"")</f>
        <v/>
      </c>
      <c r="L22" s="159" t="str">
        <f ca="1">IFERROR(INDIRECT(_xlfn.CONCAT("'",L$3,"'!$D$13"))*INDEX(INDIRECT(_xlfn.CONCAT("'",L$3,"'!$A$123:$A$139")),MATCH('Anexo - Planilha de Cotação'!$B22,INDIRECT(_xlfn.CONCAT("'",L$3,"'!$B$123:$B$139")),0),1),"")</f>
        <v/>
      </c>
      <c r="M22" s="159" t="str">
        <f ca="1">IFERROR(INDIRECT(_xlfn.CONCAT("'",M$3,"'!$D$13"))*INDEX(INDIRECT(_xlfn.CONCAT("'",M$3,"'!$A$123:$A$139")),MATCH('Anexo - Planilha de Cotação'!$B22,INDIRECT(_xlfn.CONCAT("'",M$3,"'!$B$123:$B$139")),0),1),"")</f>
        <v/>
      </c>
      <c r="N22" s="159" t="str">
        <f ca="1">IFERROR(INDIRECT(_xlfn.CONCAT("'",N$3,"'!$D$13"))*INDEX(INDIRECT(_xlfn.CONCAT("'",N$3,"'!$A$123:$A$139")),MATCH('Anexo - Planilha de Cotação'!$B22,INDIRECT(_xlfn.CONCAT("'",N$3,"'!$B$123:$B$139")),0),1),"")</f>
        <v/>
      </c>
      <c r="O22" s="159" t="str">
        <f ca="1">IFERROR(INDIRECT(_xlfn.CONCAT("'",O$3,"'!$D$13"))*INDEX(INDIRECT(_xlfn.CONCAT("'",O$3,"'!$A$123:$A$139")),MATCH('Anexo - Planilha de Cotação'!$B22,INDIRECT(_xlfn.CONCAT("'",O$3,"'!$B$123:$B$139")),0),1),"")</f>
        <v/>
      </c>
      <c r="P22" s="159" t="str">
        <f ca="1">IFERROR(INDIRECT(_xlfn.CONCAT("'",P$3,"'!$D$13"))*INDEX(INDIRECT(_xlfn.CONCAT("'",P$3,"'!$A$123:$A$139")),MATCH('Anexo - Planilha de Cotação'!$B22,INDIRECT(_xlfn.CONCAT("'",P$3,"'!$B$123:$B$139")),0),1),"")</f>
        <v/>
      </c>
      <c r="Q22" s="159" t="str">
        <f ca="1">IFERROR(INDIRECT(_xlfn.CONCAT("'",Q$3,"'!$D$13"))*INDEX(INDIRECT(_xlfn.CONCAT("'",Q$3,"'!$A$123:$A$139")),MATCH('Anexo - Planilha de Cotação'!$B22,INDIRECT(_xlfn.CONCAT("'",Q$3,"'!$B$123:$B$139")),0),1),"")</f>
        <v/>
      </c>
      <c r="R22" s="159" t="str">
        <f ca="1">IFERROR(INDIRECT(_xlfn.CONCAT("'",R$3,"'!$D$13"))*INDEX(INDIRECT(_xlfn.CONCAT("'",R$3,"'!$A$123:$A$139")),MATCH('Anexo - Planilha de Cotação'!$B22,INDIRECT(_xlfn.CONCAT("'",R$3,"'!$B$123:$B$139")),0),1),"")</f>
        <v/>
      </c>
      <c r="S22" s="159" t="str">
        <f ca="1">IFERROR(INDIRECT(_xlfn.CONCAT("'",S$3,"'!$D$13"))*INDEX(INDIRECT(_xlfn.CONCAT("'",S$3,"'!$A$123:$A$139")),MATCH('Anexo - Planilha de Cotação'!$B22,INDIRECT(_xlfn.CONCAT("'",S$3,"'!$B$123:$B$139")),0),1),"")</f>
        <v/>
      </c>
      <c r="T22" s="159" t="str">
        <f ca="1">IFERROR(INDIRECT(_xlfn.CONCAT("'",T$3,"'!$D$13"))*INDEX(INDIRECT(_xlfn.CONCAT("'",T$3,"'!$A$123:$A$139")),MATCH('Anexo - Planilha de Cotação'!$B22,INDIRECT(_xlfn.CONCAT("'",T$3,"'!$B$123:$B$139")),0),1),"")</f>
        <v/>
      </c>
      <c r="U22" s="159" t="str">
        <f ca="1">IFERROR(INDIRECT(_xlfn.CONCAT("'",U$3,"'!$D$13"))*INDEX(INDIRECT(_xlfn.CONCAT("'",U$3,"'!$A$123:$A$139")),MATCH('Anexo - Planilha de Cotação'!$B22,INDIRECT(_xlfn.CONCAT("'",U$3,"'!$B$123:$B$139")),0),1),"")</f>
        <v/>
      </c>
      <c r="V22" s="159" t="str">
        <f ca="1">IFERROR(INDIRECT(_xlfn.CONCAT("'",V$3,"'!$D$13"))*INDEX(INDIRECT(_xlfn.CONCAT("'",V$3,"'!$A$123:$A$139")),MATCH('Anexo - Planilha de Cotação'!$B22,INDIRECT(_xlfn.CONCAT("'",V$3,"'!$B$123:$B$139")),0),1),"")</f>
        <v/>
      </c>
      <c r="W22" s="159" t="str">
        <f ca="1">IFERROR(INDIRECT(_xlfn.CONCAT("'",W$3,"'!$D$13"))*INDEX(INDIRECT(_xlfn.CONCAT("'",W$3,"'!$A$123:$A$139")),MATCH('Anexo - Planilha de Cotação'!$B22,INDIRECT(_xlfn.CONCAT("'",W$3,"'!$B$123:$B$139")),0),1),"")</f>
        <v/>
      </c>
      <c r="X22" s="159" t="str">
        <f ca="1">IFERROR(INDIRECT(_xlfn.CONCAT("'",X$3,"'!$D$13"))*INDEX(INDIRECT(_xlfn.CONCAT("'",X$3,"'!$A$123:$A$139")),MATCH('Anexo - Planilha de Cotação'!$B22,INDIRECT(_xlfn.CONCAT("'",X$3,"'!$B$123:$B$139")),0),1),"")</f>
        <v/>
      </c>
      <c r="Y22" s="159" t="str">
        <f ca="1">IFERROR(INDIRECT(_xlfn.CONCAT("'",Y$3,"'!$D$13"))*INDEX(INDIRECT(_xlfn.CONCAT("'",Y$3,"'!$A$123:$A$139")),MATCH('Anexo - Planilha de Cotação'!$B22,INDIRECT(_xlfn.CONCAT("'",Y$3,"'!$B$123:$B$139")),0),1),"")</f>
        <v/>
      </c>
      <c r="Z22" s="159" t="str">
        <f ca="1">IFERROR(INDIRECT(_xlfn.CONCAT("'",Z$3,"'!$D$13"))*INDEX(INDIRECT(_xlfn.CONCAT("'",Z$3,"'!$A$123:$A$139")),MATCH('Anexo - Planilha de Cotação'!$B22,INDIRECT(_xlfn.CONCAT("'",Z$3,"'!$B$123:$B$139")),0),1),"")</f>
        <v/>
      </c>
      <c r="AA22" s="159" t="str">
        <f ca="1">IFERROR(INDIRECT(_xlfn.CONCAT("'",AA$3,"'!$D$13"))*INDEX(INDIRECT(_xlfn.CONCAT("'",AA$3,"'!$A$123:$A$139")),MATCH('Anexo - Planilha de Cotação'!$B22,INDIRECT(_xlfn.CONCAT("'",AA$3,"'!$B$123:$B$139")),0),1),"")</f>
        <v/>
      </c>
      <c r="AB22" s="159" t="str">
        <f ca="1">IFERROR(INDIRECT(_xlfn.CONCAT("'",AB$3,"'!$D$13"))*INDEX(INDIRECT(_xlfn.CONCAT("'",AB$3,"'!$A$123:$A$139")),MATCH('Anexo - Planilha de Cotação'!$B22,INDIRECT(_xlfn.CONCAT("'",AB$3,"'!$B$123:$B$139")),0),1),"")</f>
        <v/>
      </c>
      <c r="AC22" s="159"/>
      <c r="AD22" s="159" t="str">
        <f ca="1">IFERROR(INDIRECT(_xlfn.CONCAT("'",AD$3,"'!$D$13"))*INDEX(INDIRECT(_xlfn.CONCAT("'",AD$3,"'!$A$123:$A$139")),MATCH('Anexo - Planilha de Cotação'!$B22,INDIRECT(_xlfn.CONCAT("'",AD$3,"'!$B$123:$B$139")),0),1),"")</f>
        <v/>
      </c>
      <c r="AE22" s="159"/>
      <c r="AF22" s="159"/>
      <c r="AG22" s="159" t="str">
        <f ca="1">IFERROR(INDIRECT(_xlfn.CONCAT("'",AG$3,"'!$D$13"))*INDEX(INDIRECT(_xlfn.CONCAT("'",AG$3,"'!$A$123:$A$139")),MATCH('Anexo - Planilha de Cotação'!$B22,INDIRECT(_xlfn.CONCAT("'",AG$3,"'!$B$123:$B$139")),0),1),"")</f>
        <v/>
      </c>
      <c r="AH22" s="160">
        <f t="shared" ca="1" si="3"/>
        <v>0</v>
      </c>
      <c r="AI22" s="161">
        <f t="shared" ca="1" si="4"/>
        <v>0</v>
      </c>
    </row>
    <row r="23" spans="1:35" ht="48.75" customHeight="1" x14ac:dyDescent="0.2">
      <c r="A23" s="148">
        <v>19</v>
      </c>
      <c r="B23" s="149"/>
      <c r="C23" s="150"/>
      <c r="D23" s="158" t="str">
        <f ca="1">IFERROR(INDIRECT(_xlfn.CONCAT("'",D$3,"'!$D$13"))*INDEX(INDIRECT(_xlfn.CONCAT("'",D$3,"'!$A$123:$A$139")),MATCH('Anexo - Planilha de Cotação'!$B23,INDIRECT(_xlfn.CONCAT("'",D$3,"'!$B$123:$B$139")),0),1),"")</f>
        <v/>
      </c>
      <c r="E23" s="159" t="str">
        <f ca="1">IFERROR(INDIRECT(_xlfn.CONCAT("'",E$3,"'!$D$13"))*INDEX(INDIRECT(_xlfn.CONCAT("'",E$3,"'!$A$123:$A$139")),MATCH('Anexo - Planilha de Cotação'!$B23,INDIRECT(_xlfn.CONCAT("'",E$3,"'!$B$123:$B$139")),0),1),"")</f>
        <v/>
      </c>
      <c r="F23" s="159" t="str">
        <f ca="1">IFERROR(INDIRECT(_xlfn.CONCAT("'",F$3,"'!$D$13"))*INDEX(INDIRECT(_xlfn.CONCAT("'",F$3,"'!$A$123:$A$139")),MATCH('Anexo - Planilha de Cotação'!$B23,INDIRECT(_xlfn.CONCAT("'",F$3,"'!$B$123:$B$139")),0),1),"")</f>
        <v/>
      </c>
      <c r="G23" s="159" t="str">
        <f ca="1">IFERROR(INDIRECT(_xlfn.CONCAT("'",G$3,"'!$D$13"))*INDEX(INDIRECT(_xlfn.CONCAT("'",G$3,"'!$A$123:$A$139")),MATCH('Anexo - Planilha de Cotação'!$B23,INDIRECT(_xlfn.CONCAT("'",G$3,"'!$B$123:$B$139")),0),1),"")</f>
        <v/>
      </c>
      <c r="H23" s="159" t="str">
        <f ca="1">IFERROR(INDIRECT(_xlfn.CONCAT("'",H$3,"'!$D$13"))*INDEX(INDIRECT(_xlfn.CONCAT("'",H$3,"'!$A$123:$A$139")),MATCH('Anexo - Planilha de Cotação'!$B23,INDIRECT(_xlfn.CONCAT("'",H$3,"'!$B$123:$B$139")),0),1),"")</f>
        <v/>
      </c>
      <c r="I23" s="159" t="str">
        <f ca="1">IFERROR(INDIRECT(_xlfn.CONCAT("'",I$3,"'!$D$13"))*INDEX(INDIRECT(_xlfn.CONCAT("'",I$3,"'!$A$123:$A$139")),MATCH('Anexo - Planilha de Cotação'!$B23,INDIRECT(_xlfn.CONCAT("'",I$3,"'!$B$123:$B$139")),0),1),"")</f>
        <v/>
      </c>
      <c r="J23" s="159" t="str">
        <f ca="1">IFERROR(INDIRECT(_xlfn.CONCAT("'",J$3,"'!$D$13"))*INDEX(INDIRECT(_xlfn.CONCAT("'",J$3,"'!$A$123:$A$139")),MATCH('Anexo - Planilha de Cotação'!$B23,INDIRECT(_xlfn.CONCAT("'",J$3,"'!$B$123:$B$139")),0),1),"")</f>
        <v/>
      </c>
      <c r="K23" s="159" t="str">
        <f ca="1">IFERROR(INDIRECT(_xlfn.CONCAT("'",K$3,"'!$D$13"))*INDEX(INDIRECT(_xlfn.CONCAT("'",K$3,"'!$A$123:$A$139")),MATCH('Anexo - Planilha de Cotação'!$B23,INDIRECT(_xlfn.CONCAT("'",K$3,"'!$B$123:$B$139")),0),1),"")</f>
        <v/>
      </c>
      <c r="L23" s="159" t="str">
        <f ca="1">IFERROR(INDIRECT(_xlfn.CONCAT("'",L$3,"'!$D$13"))*INDEX(INDIRECT(_xlfn.CONCAT("'",L$3,"'!$A$123:$A$139")),MATCH('Anexo - Planilha de Cotação'!$B23,INDIRECT(_xlfn.CONCAT("'",L$3,"'!$B$123:$B$139")),0),1),"")</f>
        <v/>
      </c>
      <c r="M23" s="159" t="str">
        <f ca="1">IFERROR(INDIRECT(_xlfn.CONCAT("'",M$3,"'!$D$13"))*INDEX(INDIRECT(_xlfn.CONCAT("'",M$3,"'!$A$123:$A$139")),MATCH('Anexo - Planilha de Cotação'!$B23,INDIRECT(_xlfn.CONCAT("'",M$3,"'!$B$123:$B$139")),0),1),"")</f>
        <v/>
      </c>
      <c r="N23" s="159" t="str">
        <f ca="1">IFERROR(INDIRECT(_xlfn.CONCAT("'",N$3,"'!$D$13"))*INDEX(INDIRECT(_xlfn.CONCAT("'",N$3,"'!$A$123:$A$139")),MATCH('Anexo - Planilha de Cotação'!$B23,INDIRECT(_xlfn.CONCAT("'",N$3,"'!$B$123:$B$139")),0),1),"")</f>
        <v/>
      </c>
      <c r="O23" s="159" t="str">
        <f ca="1">IFERROR(INDIRECT(_xlfn.CONCAT("'",O$3,"'!$D$13"))*INDEX(INDIRECT(_xlfn.CONCAT("'",O$3,"'!$A$123:$A$139")),MATCH('Anexo - Planilha de Cotação'!$B23,INDIRECT(_xlfn.CONCAT("'",O$3,"'!$B$123:$B$139")),0),1),"")</f>
        <v/>
      </c>
      <c r="P23" s="159" t="str">
        <f ca="1">IFERROR(INDIRECT(_xlfn.CONCAT("'",P$3,"'!$D$13"))*INDEX(INDIRECT(_xlfn.CONCAT("'",P$3,"'!$A$123:$A$139")),MATCH('Anexo - Planilha de Cotação'!$B23,INDIRECT(_xlfn.CONCAT("'",P$3,"'!$B$123:$B$139")),0),1),"")</f>
        <v/>
      </c>
      <c r="Q23" s="159" t="str">
        <f ca="1">IFERROR(INDIRECT(_xlfn.CONCAT("'",Q$3,"'!$D$13"))*INDEX(INDIRECT(_xlfn.CONCAT("'",Q$3,"'!$A$123:$A$139")),MATCH('Anexo - Planilha de Cotação'!$B23,INDIRECT(_xlfn.CONCAT("'",Q$3,"'!$B$123:$B$139")),0),1),"")</f>
        <v/>
      </c>
      <c r="R23" s="159" t="str">
        <f ca="1">IFERROR(INDIRECT(_xlfn.CONCAT("'",R$3,"'!$D$13"))*INDEX(INDIRECT(_xlfn.CONCAT("'",R$3,"'!$A$123:$A$139")),MATCH('Anexo - Planilha de Cotação'!$B23,INDIRECT(_xlfn.CONCAT("'",R$3,"'!$B$123:$B$139")),0),1),"")</f>
        <v/>
      </c>
      <c r="S23" s="159" t="str">
        <f ca="1">IFERROR(INDIRECT(_xlfn.CONCAT("'",S$3,"'!$D$13"))*INDEX(INDIRECT(_xlfn.CONCAT("'",S$3,"'!$A$123:$A$139")),MATCH('Anexo - Planilha de Cotação'!$B23,INDIRECT(_xlfn.CONCAT("'",S$3,"'!$B$123:$B$139")),0),1),"")</f>
        <v/>
      </c>
      <c r="T23" s="159" t="str">
        <f ca="1">IFERROR(INDIRECT(_xlfn.CONCAT("'",T$3,"'!$D$13"))*INDEX(INDIRECT(_xlfn.CONCAT("'",T$3,"'!$A$123:$A$139")),MATCH('Anexo - Planilha de Cotação'!$B23,INDIRECT(_xlfn.CONCAT("'",T$3,"'!$B$123:$B$139")),0),1),"")</f>
        <v/>
      </c>
      <c r="U23" s="159" t="str">
        <f ca="1">IFERROR(INDIRECT(_xlfn.CONCAT("'",U$3,"'!$D$13"))*INDEX(INDIRECT(_xlfn.CONCAT("'",U$3,"'!$A$123:$A$139")),MATCH('Anexo - Planilha de Cotação'!$B23,INDIRECT(_xlfn.CONCAT("'",U$3,"'!$B$123:$B$139")),0),1),"")</f>
        <v/>
      </c>
      <c r="V23" s="159" t="str">
        <f ca="1">IFERROR(INDIRECT(_xlfn.CONCAT("'",V$3,"'!$D$13"))*INDEX(INDIRECT(_xlfn.CONCAT("'",V$3,"'!$A$123:$A$139")),MATCH('Anexo - Planilha de Cotação'!$B23,INDIRECT(_xlfn.CONCAT("'",V$3,"'!$B$123:$B$139")),0),1),"")</f>
        <v/>
      </c>
      <c r="W23" s="159" t="str">
        <f ca="1">IFERROR(INDIRECT(_xlfn.CONCAT("'",W$3,"'!$D$13"))*INDEX(INDIRECT(_xlfn.CONCAT("'",W$3,"'!$A$123:$A$139")),MATCH('Anexo - Planilha de Cotação'!$B23,INDIRECT(_xlfn.CONCAT("'",W$3,"'!$B$123:$B$139")),0),1),"")</f>
        <v/>
      </c>
      <c r="X23" s="159" t="str">
        <f ca="1">IFERROR(INDIRECT(_xlfn.CONCAT("'",X$3,"'!$D$13"))*INDEX(INDIRECT(_xlfn.CONCAT("'",X$3,"'!$A$123:$A$139")),MATCH('Anexo - Planilha de Cotação'!$B23,INDIRECT(_xlfn.CONCAT("'",X$3,"'!$B$123:$B$139")),0),1),"")</f>
        <v/>
      </c>
      <c r="Y23" s="159" t="str">
        <f ca="1">IFERROR(INDIRECT(_xlfn.CONCAT("'",Y$3,"'!$D$13"))*INDEX(INDIRECT(_xlfn.CONCAT("'",Y$3,"'!$A$123:$A$139")),MATCH('Anexo - Planilha de Cotação'!$B23,INDIRECT(_xlfn.CONCAT("'",Y$3,"'!$B$123:$B$139")),0),1),"")</f>
        <v/>
      </c>
      <c r="Z23" s="159" t="str">
        <f ca="1">IFERROR(INDIRECT(_xlfn.CONCAT("'",Z$3,"'!$D$13"))*INDEX(INDIRECT(_xlfn.CONCAT("'",Z$3,"'!$A$123:$A$139")),MATCH('Anexo - Planilha de Cotação'!$B23,INDIRECT(_xlfn.CONCAT("'",Z$3,"'!$B$123:$B$139")),0),1),"")</f>
        <v/>
      </c>
      <c r="AA23" s="159" t="str">
        <f ca="1">IFERROR(INDIRECT(_xlfn.CONCAT("'",AA$3,"'!$D$13"))*INDEX(INDIRECT(_xlfn.CONCAT("'",AA$3,"'!$A$123:$A$139")),MATCH('Anexo - Planilha de Cotação'!$B23,INDIRECT(_xlfn.CONCAT("'",AA$3,"'!$B$123:$B$139")),0),1),"")</f>
        <v/>
      </c>
      <c r="AB23" s="159" t="str">
        <f ca="1">IFERROR(INDIRECT(_xlfn.CONCAT("'",AB$3,"'!$D$13"))*INDEX(INDIRECT(_xlfn.CONCAT("'",AB$3,"'!$A$123:$A$139")),MATCH('Anexo - Planilha de Cotação'!$B23,INDIRECT(_xlfn.CONCAT("'",AB$3,"'!$B$123:$B$139")),0),1),"")</f>
        <v/>
      </c>
      <c r="AC23" s="159"/>
      <c r="AD23" s="159" t="str">
        <f ca="1">IFERROR(INDIRECT(_xlfn.CONCAT("'",AD$3,"'!$D$13"))*INDEX(INDIRECT(_xlfn.CONCAT("'",AD$3,"'!$A$123:$A$139")),MATCH('Anexo - Planilha de Cotação'!$B23,INDIRECT(_xlfn.CONCAT("'",AD$3,"'!$B$123:$B$139")),0),1),"")</f>
        <v/>
      </c>
      <c r="AE23" s="159"/>
      <c r="AF23" s="159"/>
      <c r="AG23" s="159" t="str">
        <f ca="1">IFERROR(INDIRECT(_xlfn.CONCAT("'",AG$3,"'!$D$13"))*INDEX(INDIRECT(_xlfn.CONCAT("'",AG$3,"'!$A$123:$A$139")),MATCH('Anexo - Planilha de Cotação'!$B23,INDIRECT(_xlfn.CONCAT("'",AG$3,"'!$B$123:$B$139")),0),1),"")</f>
        <v/>
      </c>
      <c r="AH23" s="160">
        <f t="shared" ca="1" si="3"/>
        <v>0</v>
      </c>
      <c r="AI23" s="161">
        <f t="shared" ca="1" si="4"/>
        <v>0</v>
      </c>
    </row>
    <row r="24" spans="1:35" ht="48.75" customHeight="1" x14ac:dyDescent="0.2">
      <c r="A24" s="148">
        <v>20</v>
      </c>
      <c r="B24" s="149"/>
      <c r="C24" s="150"/>
      <c r="D24" s="158" t="str">
        <f ca="1">IFERROR(INDIRECT(_xlfn.CONCAT("'",D$3,"'!$D$13"))*INDEX(INDIRECT(_xlfn.CONCAT("'",D$3,"'!$A$123:$A$139")),MATCH('Anexo - Planilha de Cotação'!$B24,INDIRECT(_xlfn.CONCAT("'",D$3,"'!$B$123:$B$139")),0),1),"")</f>
        <v/>
      </c>
      <c r="E24" s="159" t="str">
        <f ca="1">IFERROR(INDIRECT(_xlfn.CONCAT("'",E$3,"'!$D$13"))*INDEX(INDIRECT(_xlfn.CONCAT("'",E$3,"'!$A$123:$A$139")),MATCH('Anexo - Planilha de Cotação'!$B24,INDIRECT(_xlfn.CONCAT("'",E$3,"'!$B$123:$B$139")),0),1),"")</f>
        <v/>
      </c>
      <c r="F24" s="159" t="str">
        <f ca="1">IFERROR(INDIRECT(_xlfn.CONCAT("'",F$3,"'!$D$13"))*INDEX(INDIRECT(_xlfn.CONCAT("'",F$3,"'!$A$123:$A$139")),MATCH('Anexo - Planilha de Cotação'!$B24,INDIRECT(_xlfn.CONCAT("'",F$3,"'!$B$123:$B$139")),0),1),"")</f>
        <v/>
      </c>
      <c r="G24" s="159" t="str">
        <f ca="1">IFERROR(INDIRECT(_xlfn.CONCAT("'",G$3,"'!$D$13"))*INDEX(INDIRECT(_xlfn.CONCAT("'",G$3,"'!$A$123:$A$139")),MATCH('Anexo - Planilha de Cotação'!$B24,INDIRECT(_xlfn.CONCAT("'",G$3,"'!$B$123:$B$139")),0),1),"")</f>
        <v/>
      </c>
      <c r="H24" s="159" t="str">
        <f ca="1">IFERROR(INDIRECT(_xlfn.CONCAT("'",H$3,"'!$D$13"))*INDEX(INDIRECT(_xlfn.CONCAT("'",H$3,"'!$A$123:$A$139")),MATCH('Anexo - Planilha de Cotação'!$B24,INDIRECT(_xlfn.CONCAT("'",H$3,"'!$B$123:$B$139")),0),1),"")</f>
        <v/>
      </c>
      <c r="I24" s="159" t="str">
        <f ca="1">IFERROR(INDIRECT(_xlfn.CONCAT("'",I$3,"'!$D$13"))*INDEX(INDIRECT(_xlfn.CONCAT("'",I$3,"'!$A$123:$A$139")),MATCH('Anexo - Planilha de Cotação'!$B24,INDIRECT(_xlfn.CONCAT("'",I$3,"'!$B$123:$B$139")),0),1),"")</f>
        <v/>
      </c>
      <c r="J24" s="159" t="str">
        <f ca="1">IFERROR(INDIRECT(_xlfn.CONCAT("'",J$3,"'!$D$13"))*INDEX(INDIRECT(_xlfn.CONCAT("'",J$3,"'!$A$123:$A$139")),MATCH('Anexo - Planilha de Cotação'!$B24,INDIRECT(_xlfn.CONCAT("'",J$3,"'!$B$123:$B$139")),0),1),"")</f>
        <v/>
      </c>
      <c r="K24" s="159" t="str">
        <f ca="1">IFERROR(INDIRECT(_xlfn.CONCAT("'",K$3,"'!$D$13"))*INDEX(INDIRECT(_xlfn.CONCAT("'",K$3,"'!$A$123:$A$139")),MATCH('Anexo - Planilha de Cotação'!$B24,INDIRECT(_xlfn.CONCAT("'",K$3,"'!$B$123:$B$139")),0),1),"")</f>
        <v/>
      </c>
      <c r="L24" s="159" t="str">
        <f ca="1">IFERROR(INDIRECT(_xlfn.CONCAT("'",L$3,"'!$D$13"))*INDEX(INDIRECT(_xlfn.CONCAT("'",L$3,"'!$A$123:$A$139")),MATCH('Anexo - Planilha de Cotação'!$B24,INDIRECT(_xlfn.CONCAT("'",L$3,"'!$B$123:$B$139")),0),1),"")</f>
        <v/>
      </c>
      <c r="M24" s="159" t="str">
        <f ca="1">IFERROR(INDIRECT(_xlfn.CONCAT("'",M$3,"'!$D$13"))*INDEX(INDIRECT(_xlfn.CONCAT("'",M$3,"'!$A$123:$A$139")),MATCH('Anexo - Planilha de Cotação'!$B24,INDIRECT(_xlfn.CONCAT("'",M$3,"'!$B$123:$B$139")),0),1),"")</f>
        <v/>
      </c>
      <c r="N24" s="159" t="str">
        <f ca="1">IFERROR(INDIRECT(_xlfn.CONCAT("'",N$3,"'!$D$13"))*INDEX(INDIRECT(_xlfn.CONCAT("'",N$3,"'!$A$123:$A$139")),MATCH('Anexo - Planilha de Cotação'!$B24,INDIRECT(_xlfn.CONCAT("'",N$3,"'!$B$123:$B$139")),0),1),"")</f>
        <v/>
      </c>
      <c r="O24" s="159" t="str">
        <f ca="1">IFERROR(INDIRECT(_xlfn.CONCAT("'",O$3,"'!$D$13"))*INDEX(INDIRECT(_xlfn.CONCAT("'",O$3,"'!$A$123:$A$139")),MATCH('Anexo - Planilha de Cotação'!$B24,INDIRECT(_xlfn.CONCAT("'",O$3,"'!$B$123:$B$139")),0),1),"")</f>
        <v/>
      </c>
      <c r="P24" s="159" t="str">
        <f ca="1">IFERROR(INDIRECT(_xlfn.CONCAT("'",P$3,"'!$D$13"))*INDEX(INDIRECT(_xlfn.CONCAT("'",P$3,"'!$A$123:$A$139")),MATCH('Anexo - Planilha de Cotação'!$B24,INDIRECT(_xlfn.CONCAT("'",P$3,"'!$B$123:$B$139")),0),1),"")</f>
        <v/>
      </c>
      <c r="Q24" s="159" t="str">
        <f ca="1">IFERROR(INDIRECT(_xlfn.CONCAT("'",Q$3,"'!$D$13"))*INDEX(INDIRECT(_xlfn.CONCAT("'",Q$3,"'!$A$123:$A$139")),MATCH('Anexo - Planilha de Cotação'!$B24,INDIRECT(_xlfn.CONCAT("'",Q$3,"'!$B$123:$B$139")),0),1),"")</f>
        <v/>
      </c>
      <c r="R24" s="159" t="str">
        <f ca="1">IFERROR(INDIRECT(_xlfn.CONCAT("'",R$3,"'!$D$13"))*INDEX(INDIRECT(_xlfn.CONCAT("'",R$3,"'!$A$123:$A$139")),MATCH('Anexo - Planilha de Cotação'!$B24,INDIRECT(_xlfn.CONCAT("'",R$3,"'!$B$123:$B$139")),0),1),"")</f>
        <v/>
      </c>
      <c r="S24" s="159" t="str">
        <f ca="1">IFERROR(INDIRECT(_xlfn.CONCAT("'",S$3,"'!$D$13"))*INDEX(INDIRECT(_xlfn.CONCAT("'",S$3,"'!$A$123:$A$139")),MATCH('Anexo - Planilha de Cotação'!$B24,INDIRECT(_xlfn.CONCAT("'",S$3,"'!$B$123:$B$139")),0),1),"")</f>
        <v/>
      </c>
      <c r="T24" s="159" t="str">
        <f ca="1">IFERROR(INDIRECT(_xlfn.CONCAT("'",T$3,"'!$D$13"))*INDEX(INDIRECT(_xlfn.CONCAT("'",T$3,"'!$A$123:$A$139")),MATCH('Anexo - Planilha de Cotação'!$B24,INDIRECT(_xlfn.CONCAT("'",T$3,"'!$B$123:$B$139")),0),1),"")</f>
        <v/>
      </c>
      <c r="U24" s="159" t="str">
        <f ca="1">IFERROR(INDIRECT(_xlfn.CONCAT("'",U$3,"'!$D$13"))*INDEX(INDIRECT(_xlfn.CONCAT("'",U$3,"'!$A$123:$A$139")),MATCH('Anexo - Planilha de Cotação'!$B24,INDIRECT(_xlfn.CONCAT("'",U$3,"'!$B$123:$B$139")),0),1),"")</f>
        <v/>
      </c>
      <c r="V24" s="159" t="str">
        <f ca="1">IFERROR(INDIRECT(_xlfn.CONCAT("'",V$3,"'!$D$13"))*INDEX(INDIRECT(_xlfn.CONCAT("'",V$3,"'!$A$123:$A$139")),MATCH('Anexo - Planilha de Cotação'!$B24,INDIRECT(_xlfn.CONCAT("'",V$3,"'!$B$123:$B$139")),0),1),"")</f>
        <v/>
      </c>
      <c r="W24" s="159" t="str">
        <f ca="1">IFERROR(INDIRECT(_xlfn.CONCAT("'",W$3,"'!$D$13"))*INDEX(INDIRECT(_xlfn.CONCAT("'",W$3,"'!$A$123:$A$139")),MATCH('Anexo - Planilha de Cotação'!$B24,INDIRECT(_xlfn.CONCAT("'",W$3,"'!$B$123:$B$139")),0),1),"")</f>
        <v/>
      </c>
      <c r="X24" s="159" t="str">
        <f ca="1">IFERROR(INDIRECT(_xlfn.CONCAT("'",X$3,"'!$D$13"))*INDEX(INDIRECT(_xlfn.CONCAT("'",X$3,"'!$A$123:$A$139")),MATCH('Anexo - Planilha de Cotação'!$B24,INDIRECT(_xlfn.CONCAT("'",X$3,"'!$B$123:$B$139")),0),1),"")</f>
        <v/>
      </c>
      <c r="Y24" s="159" t="str">
        <f ca="1">IFERROR(INDIRECT(_xlfn.CONCAT("'",Y$3,"'!$D$13"))*INDEX(INDIRECT(_xlfn.CONCAT("'",Y$3,"'!$A$123:$A$139")),MATCH('Anexo - Planilha de Cotação'!$B24,INDIRECT(_xlfn.CONCAT("'",Y$3,"'!$B$123:$B$139")),0),1),"")</f>
        <v/>
      </c>
      <c r="Z24" s="159" t="str">
        <f ca="1">IFERROR(INDIRECT(_xlfn.CONCAT("'",Z$3,"'!$D$13"))*INDEX(INDIRECT(_xlfn.CONCAT("'",Z$3,"'!$A$123:$A$139")),MATCH('Anexo - Planilha de Cotação'!$B24,INDIRECT(_xlfn.CONCAT("'",Z$3,"'!$B$123:$B$139")),0),1),"")</f>
        <v/>
      </c>
      <c r="AA24" s="159" t="str">
        <f ca="1">IFERROR(INDIRECT(_xlfn.CONCAT("'",AA$3,"'!$D$13"))*INDEX(INDIRECT(_xlfn.CONCAT("'",AA$3,"'!$A$123:$A$139")),MATCH('Anexo - Planilha de Cotação'!$B24,INDIRECT(_xlfn.CONCAT("'",AA$3,"'!$B$123:$B$139")),0),1),"")</f>
        <v/>
      </c>
      <c r="AB24" s="159" t="str">
        <f ca="1">IFERROR(INDIRECT(_xlfn.CONCAT("'",AB$3,"'!$D$13"))*INDEX(INDIRECT(_xlfn.CONCAT("'",AB$3,"'!$A$123:$A$139")),MATCH('Anexo - Planilha de Cotação'!$B24,INDIRECT(_xlfn.CONCAT("'",AB$3,"'!$B$123:$B$139")),0),1),"")</f>
        <v/>
      </c>
      <c r="AC24" s="159"/>
      <c r="AD24" s="159" t="str">
        <f ca="1">IFERROR(INDIRECT(_xlfn.CONCAT("'",AD$3,"'!$D$13"))*INDEX(INDIRECT(_xlfn.CONCAT("'",AD$3,"'!$A$123:$A$139")),MATCH('Anexo - Planilha de Cotação'!$B24,INDIRECT(_xlfn.CONCAT("'",AD$3,"'!$B$123:$B$139")),0),1),"")</f>
        <v/>
      </c>
      <c r="AE24" s="159"/>
      <c r="AF24" s="159"/>
      <c r="AG24" s="159" t="str">
        <f ca="1">IFERROR(INDIRECT(_xlfn.CONCAT("'",AG$3,"'!$D$13"))*INDEX(INDIRECT(_xlfn.CONCAT("'",AG$3,"'!$A$123:$A$139")),MATCH('Anexo - Planilha de Cotação'!$B24,INDIRECT(_xlfn.CONCAT("'",AG$3,"'!$B$123:$B$139")),0),1),"")</f>
        <v/>
      </c>
      <c r="AH24" s="160">
        <f t="shared" ca="1" si="3"/>
        <v>0</v>
      </c>
      <c r="AI24" s="161">
        <f t="shared" ca="1" si="4"/>
        <v>0</v>
      </c>
    </row>
    <row r="25" spans="1:35" ht="48.75" customHeight="1" x14ac:dyDescent="0.2">
      <c r="A25" s="148">
        <v>21</v>
      </c>
      <c r="B25" s="149"/>
      <c r="C25" s="150"/>
      <c r="D25" s="158" t="str">
        <f ca="1">IFERROR(INDIRECT(_xlfn.CONCAT("'",D$3,"'!$D$13"))*INDEX(INDIRECT(_xlfn.CONCAT("'",D$3,"'!$A$123:$A$139")),MATCH('Anexo - Planilha de Cotação'!$B25,INDIRECT(_xlfn.CONCAT("'",D$3,"'!$B$123:$B$139")),0),1),"")</f>
        <v/>
      </c>
      <c r="E25" s="159" t="str">
        <f ca="1">IFERROR(INDIRECT(_xlfn.CONCAT("'",E$3,"'!$D$13"))*INDEX(INDIRECT(_xlfn.CONCAT("'",E$3,"'!$A$123:$A$139")),MATCH('Anexo - Planilha de Cotação'!$B25,INDIRECT(_xlfn.CONCAT("'",E$3,"'!$B$123:$B$139")),0),1),"")</f>
        <v/>
      </c>
      <c r="F25" s="159" t="str">
        <f ca="1">IFERROR(INDIRECT(_xlfn.CONCAT("'",F$3,"'!$D$13"))*INDEX(INDIRECT(_xlfn.CONCAT("'",F$3,"'!$A$123:$A$139")),MATCH('Anexo - Planilha de Cotação'!$B25,INDIRECT(_xlfn.CONCAT("'",F$3,"'!$B$123:$B$139")),0),1),"")</f>
        <v/>
      </c>
      <c r="G25" s="159" t="str">
        <f ca="1">IFERROR(INDIRECT(_xlfn.CONCAT("'",G$3,"'!$D$13"))*INDEX(INDIRECT(_xlfn.CONCAT("'",G$3,"'!$A$123:$A$139")),MATCH('Anexo - Planilha de Cotação'!$B25,INDIRECT(_xlfn.CONCAT("'",G$3,"'!$B$123:$B$139")),0),1),"")</f>
        <v/>
      </c>
      <c r="H25" s="159" t="str">
        <f ca="1">IFERROR(INDIRECT(_xlfn.CONCAT("'",H$3,"'!$D$13"))*INDEX(INDIRECT(_xlfn.CONCAT("'",H$3,"'!$A$123:$A$139")),MATCH('Anexo - Planilha de Cotação'!$B25,INDIRECT(_xlfn.CONCAT("'",H$3,"'!$B$123:$B$139")),0),1),"")</f>
        <v/>
      </c>
      <c r="I25" s="159" t="str">
        <f ca="1">IFERROR(INDIRECT(_xlfn.CONCAT("'",I$3,"'!$D$13"))*INDEX(INDIRECT(_xlfn.CONCAT("'",I$3,"'!$A$123:$A$139")),MATCH('Anexo - Planilha de Cotação'!$B25,INDIRECT(_xlfn.CONCAT("'",I$3,"'!$B$123:$B$139")),0),1),"")</f>
        <v/>
      </c>
      <c r="J25" s="159" t="str">
        <f ca="1">IFERROR(INDIRECT(_xlfn.CONCAT("'",J$3,"'!$D$13"))*INDEX(INDIRECT(_xlfn.CONCAT("'",J$3,"'!$A$123:$A$139")),MATCH('Anexo - Planilha de Cotação'!$B25,INDIRECT(_xlfn.CONCAT("'",J$3,"'!$B$123:$B$139")),0),1),"")</f>
        <v/>
      </c>
      <c r="K25" s="159" t="str">
        <f ca="1">IFERROR(INDIRECT(_xlfn.CONCAT("'",K$3,"'!$D$13"))*INDEX(INDIRECT(_xlfn.CONCAT("'",K$3,"'!$A$123:$A$139")),MATCH('Anexo - Planilha de Cotação'!$B25,INDIRECT(_xlfn.CONCAT("'",K$3,"'!$B$123:$B$139")),0),1),"")</f>
        <v/>
      </c>
      <c r="L25" s="159" t="str">
        <f ca="1">IFERROR(INDIRECT(_xlfn.CONCAT("'",L$3,"'!$D$13"))*INDEX(INDIRECT(_xlfn.CONCAT("'",L$3,"'!$A$123:$A$139")),MATCH('Anexo - Planilha de Cotação'!$B25,INDIRECT(_xlfn.CONCAT("'",L$3,"'!$B$123:$B$139")),0),1),"")</f>
        <v/>
      </c>
      <c r="M25" s="159" t="str">
        <f ca="1">IFERROR(INDIRECT(_xlfn.CONCAT("'",M$3,"'!$D$13"))*INDEX(INDIRECT(_xlfn.CONCAT("'",M$3,"'!$A$123:$A$139")),MATCH('Anexo - Planilha de Cotação'!$B25,INDIRECT(_xlfn.CONCAT("'",M$3,"'!$B$123:$B$139")),0),1),"")</f>
        <v/>
      </c>
      <c r="N25" s="159" t="str">
        <f ca="1">IFERROR(INDIRECT(_xlfn.CONCAT("'",N$3,"'!$D$13"))*INDEX(INDIRECT(_xlfn.CONCAT("'",N$3,"'!$A$123:$A$139")),MATCH('Anexo - Planilha de Cotação'!$B25,INDIRECT(_xlfn.CONCAT("'",N$3,"'!$B$123:$B$139")),0),1),"")</f>
        <v/>
      </c>
      <c r="O25" s="159" t="str">
        <f ca="1">IFERROR(INDIRECT(_xlfn.CONCAT("'",O$3,"'!$D$13"))*INDEX(INDIRECT(_xlfn.CONCAT("'",O$3,"'!$A$123:$A$139")),MATCH('Anexo - Planilha de Cotação'!$B25,INDIRECT(_xlfn.CONCAT("'",O$3,"'!$B$123:$B$139")),0),1),"")</f>
        <v/>
      </c>
      <c r="P25" s="159" t="str">
        <f ca="1">IFERROR(INDIRECT(_xlfn.CONCAT("'",P$3,"'!$D$13"))*INDEX(INDIRECT(_xlfn.CONCAT("'",P$3,"'!$A$123:$A$139")),MATCH('Anexo - Planilha de Cotação'!$B25,INDIRECT(_xlfn.CONCAT("'",P$3,"'!$B$123:$B$139")),0),1),"")</f>
        <v/>
      </c>
      <c r="Q25" s="159" t="str">
        <f ca="1">IFERROR(INDIRECT(_xlfn.CONCAT("'",Q$3,"'!$D$13"))*INDEX(INDIRECT(_xlfn.CONCAT("'",Q$3,"'!$A$123:$A$139")),MATCH('Anexo - Planilha de Cotação'!$B25,INDIRECT(_xlfn.CONCAT("'",Q$3,"'!$B$123:$B$139")),0),1),"")</f>
        <v/>
      </c>
      <c r="R25" s="159" t="str">
        <f ca="1">IFERROR(INDIRECT(_xlfn.CONCAT("'",R$3,"'!$D$13"))*INDEX(INDIRECT(_xlfn.CONCAT("'",R$3,"'!$A$123:$A$139")),MATCH('Anexo - Planilha de Cotação'!$B25,INDIRECT(_xlfn.CONCAT("'",R$3,"'!$B$123:$B$139")),0),1),"")</f>
        <v/>
      </c>
      <c r="S25" s="159" t="str">
        <f ca="1">IFERROR(INDIRECT(_xlfn.CONCAT("'",S$3,"'!$D$13"))*INDEX(INDIRECT(_xlfn.CONCAT("'",S$3,"'!$A$123:$A$139")),MATCH('Anexo - Planilha de Cotação'!$B25,INDIRECT(_xlfn.CONCAT("'",S$3,"'!$B$123:$B$139")),0),1),"")</f>
        <v/>
      </c>
      <c r="T25" s="159" t="str">
        <f ca="1">IFERROR(INDIRECT(_xlfn.CONCAT("'",T$3,"'!$D$13"))*INDEX(INDIRECT(_xlfn.CONCAT("'",T$3,"'!$A$123:$A$139")),MATCH('Anexo - Planilha de Cotação'!$B25,INDIRECT(_xlfn.CONCAT("'",T$3,"'!$B$123:$B$139")),0),1),"")</f>
        <v/>
      </c>
      <c r="U25" s="159" t="str">
        <f ca="1">IFERROR(INDIRECT(_xlfn.CONCAT("'",U$3,"'!$D$13"))*INDEX(INDIRECT(_xlfn.CONCAT("'",U$3,"'!$A$123:$A$139")),MATCH('Anexo - Planilha de Cotação'!$B25,INDIRECT(_xlfn.CONCAT("'",U$3,"'!$B$123:$B$139")),0),1),"")</f>
        <v/>
      </c>
      <c r="V25" s="159" t="str">
        <f ca="1">IFERROR(INDIRECT(_xlfn.CONCAT("'",V$3,"'!$D$13"))*INDEX(INDIRECT(_xlfn.CONCAT("'",V$3,"'!$A$123:$A$139")),MATCH('Anexo - Planilha de Cotação'!$B25,INDIRECT(_xlfn.CONCAT("'",V$3,"'!$B$123:$B$139")),0),1),"")</f>
        <v/>
      </c>
      <c r="W25" s="159" t="str">
        <f ca="1">IFERROR(INDIRECT(_xlfn.CONCAT("'",W$3,"'!$D$13"))*INDEX(INDIRECT(_xlfn.CONCAT("'",W$3,"'!$A$123:$A$139")),MATCH('Anexo - Planilha de Cotação'!$B25,INDIRECT(_xlfn.CONCAT("'",W$3,"'!$B$123:$B$139")),0),1),"")</f>
        <v/>
      </c>
      <c r="X25" s="159" t="str">
        <f ca="1">IFERROR(INDIRECT(_xlfn.CONCAT("'",X$3,"'!$D$13"))*INDEX(INDIRECT(_xlfn.CONCAT("'",X$3,"'!$A$123:$A$139")),MATCH('Anexo - Planilha de Cotação'!$B25,INDIRECT(_xlfn.CONCAT("'",X$3,"'!$B$123:$B$139")),0),1),"")</f>
        <v/>
      </c>
      <c r="Y25" s="159" t="str">
        <f ca="1">IFERROR(INDIRECT(_xlfn.CONCAT("'",Y$3,"'!$D$13"))*INDEX(INDIRECT(_xlfn.CONCAT("'",Y$3,"'!$A$123:$A$139")),MATCH('Anexo - Planilha de Cotação'!$B25,INDIRECT(_xlfn.CONCAT("'",Y$3,"'!$B$123:$B$139")),0),1),"")</f>
        <v/>
      </c>
      <c r="Z25" s="159" t="str">
        <f ca="1">IFERROR(INDIRECT(_xlfn.CONCAT("'",Z$3,"'!$D$13"))*INDEX(INDIRECT(_xlfn.CONCAT("'",Z$3,"'!$A$123:$A$139")),MATCH('Anexo - Planilha de Cotação'!$B25,INDIRECT(_xlfn.CONCAT("'",Z$3,"'!$B$123:$B$139")),0),1),"")</f>
        <v/>
      </c>
      <c r="AA25" s="159" t="str">
        <f ca="1">IFERROR(INDIRECT(_xlfn.CONCAT("'",AA$3,"'!$D$13"))*INDEX(INDIRECT(_xlfn.CONCAT("'",AA$3,"'!$A$123:$A$139")),MATCH('Anexo - Planilha de Cotação'!$B25,INDIRECT(_xlfn.CONCAT("'",AA$3,"'!$B$123:$B$139")),0),1),"")</f>
        <v/>
      </c>
      <c r="AB25" s="159" t="str">
        <f ca="1">IFERROR(INDIRECT(_xlfn.CONCAT("'",AB$3,"'!$D$13"))*INDEX(INDIRECT(_xlfn.CONCAT("'",AB$3,"'!$A$123:$A$139")),MATCH('Anexo - Planilha de Cotação'!$B25,INDIRECT(_xlfn.CONCAT("'",AB$3,"'!$B$123:$B$139")),0),1),"")</f>
        <v/>
      </c>
      <c r="AC25" s="159"/>
      <c r="AD25" s="159" t="str">
        <f ca="1">IFERROR(INDIRECT(_xlfn.CONCAT("'",AD$3,"'!$D$13"))*INDEX(INDIRECT(_xlfn.CONCAT("'",AD$3,"'!$A$123:$A$139")),MATCH('Anexo - Planilha de Cotação'!$B25,INDIRECT(_xlfn.CONCAT("'",AD$3,"'!$B$123:$B$139")),0),1),"")</f>
        <v/>
      </c>
      <c r="AE25" s="159"/>
      <c r="AF25" s="159"/>
      <c r="AG25" s="159" t="str">
        <f ca="1">IFERROR(INDIRECT(_xlfn.CONCAT("'",AG$3,"'!$D$13"))*INDEX(INDIRECT(_xlfn.CONCAT("'",AG$3,"'!$A$123:$A$139")),MATCH('Anexo - Planilha de Cotação'!$B25,INDIRECT(_xlfn.CONCAT("'",AG$3,"'!$B$123:$B$139")),0),1),"")</f>
        <v/>
      </c>
      <c r="AH25" s="160">
        <f t="shared" ca="1" si="3"/>
        <v>0</v>
      </c>
      <c r="AI25" s="161">
        <f t="shared" ca="1" si="4"/>
        <v>0</v>
      </c>
    </row>
    <row r="26" spans="1:35" ht="48.75" customHeight="1" x14ac:dyDescent="0.2">
      <c r="A26" s="148">
        <v>22</v>
      </c>
      <c r="B26" s="149"/>
      <c r="C26" s="150"/>
      <c r="D26" s="158" t="str">
        <f ca="1">IFERROR(INDIRECT(_xlfn.CONCAT("'",D$3,"'!$D$13"))*INDEX(INDIRECT(_xlfn.CONCAT("'",D$3,"'!$A$123:$A$139")),MATCH('Anexo - Planilha de Cotação'!$B26,INDIRECT(_xlfn.CONCAT("'",D$3,"'!$B$123:$B$139")),0),1),"")</f>
        <v/>
      </c>
      <c r="E26" s="159" t="str">
        <f ca="1">IFERROR(INDIRECT(_xlfn.CONCAT("'",E$3,"'!$D$13"))*INDEX(INDIRECT(_xlfn.CONCAT("'",E$3,"'!$A$123:$A$139")),MATCH('Anexo - Planilha de Cotação'!$B26,INDIRECT(_xlfn.CONCAT("'",E$3,"'!$B$123:$B$139")),0),1),"")</f>
        <v/>
      </c>
      <c r="F26" s="159" t="str">
        <f ca="1">IFERROR(INDIRECT(_xlfn.CONCAT("'",F$3,"'!$D$13"))*INDEX(INDIRECT(_xlfn.CONCAT("'",F$3,"'!$A$123:$A$139")),MATCH('Anexo - Planilha de Cotação'!$B26,INDIRECT(_xlfn.CONCAT("'",F$3,"'!$B$123:$B$139")),0),1),"")</f>
        <v/>
      </c>
      <c r="G26" s="159" t="str">
        <f ca="1">IFERROR(INDIRECT(_xlfn.CONCAT("'",G$3,"'!$D$13"))*INDEX(INDIRECT(_xlfn.CONCAT("'",G$3,"'!$A$123:$A$139")),MATCH('Anexo - Planilha de Cotação'!$B26,INDIRECT(_xlfn.CONCAT("'",G$3,"'!$B$123:$B$139")),0),1),"")</f>
        <v/>
      </c>
      <c r="H26" s="159" t="str">
        <f ca="1">IFERROR(INDIRECT(_xlfn.CONCAT("'",H$3,"'!$D$13"))*INDEX(INDIRECT(_xlfn.CONCAT("'",H$3,"'!$A$123:$A$139")),MATCH('Anexo - Planilha de Cotação'!$B26,INDIRECT(_xlfn.CONCAT("'",H$3,"'!$B$123:$B$139")),0),1),"")</f>
        <v/>
      </c>
      <c r="I26" s="159" t="str">
        <f ca="1">IFERROR(INDIRECT(_xlfn.CONCAT("'",I$3,"'!$D$13"))*INDEX(INDIRECT(_xlfn.CONCAT("'",I$3,"'!$A$123:$A$139")),MATCH('Anexo - Planilha de Cotação'!$B26,INDIRECT(_xlfn.CONCAT("'",I$3,"'!$B$123:$B$139")),0),1),"")</f>
        <v/>
      </c>
      <c r="J26" s="159" t="str">
        <f ca="1">IFERROR(INDIRECT(_xlfn.CONCAT("'",J$3,"'!$D$13"))*INDEX(INDIRECT(_xlfn.CONCAT("'",J$3,"'!$A$123:$A$139")),MATCH('Anexo - Planilha de Cotação'!$B26,INDIRECT(_xlfn.CONCAT("'",J$3,"'!$B$123:$B$139")),0),1),"")</f>
        <v/>
      </c>
      <c r="K26" s="159" t="str">
        <f ca="1">IFERROR(INDIRECT(_xlfn.CONCAT("'",K$3,"'!$D$13"))*INDEX(INDIRECT(_xlfn.CONCAT("'",K$3,"'!$A$123:$A$139")),MATCH('Anexo - Planilha de Cotação'!$B26,INDIRECT(_xlfn.CONCAT("'",K$3,"'!$B$123:$B$139")),0),1),"")</f>
        <v/>
      </c>
      <c r="L26" s="159" t="str">
        <f ca="1">IFERROR(INDIRECT(_xlfn.CONCAT("'",L$3,"'!$D$13"))*INDEX(INDIRECT(_xlfn.CONCAT("'",L$3,"'!$A$123:$A$139")),MATCH('Anexo - Planilha de Cotação'!$B26,INDIRECT(_xlfn.CONCAT("'",L$3,"'!$B$123:$B$139")),0),1),"")</f>
        <v/>
      </c>
      <c r="M26" s="159" t="str">
        <f ca="1">IFERROR(INDIRECT(_xlfn.CONCAT("'",M$3,"'!$D$13"))*INDEX(INDIRECT(_xlfn.CONCAT("'",M$3,"'!$A$123:$A$139")),MATCH('Anexo - Planilha de Cotação'!$B26,INDIRECT(_xlfn.CONCAT("'",M$3,"'!$B$123:$B$139")),0),1),"")</f>
        <v/>
      </c>
      <c r="N26" s="159" t="str">
        <f ca="1">IFERROR(INDIRECT(_xlfn.CONCAT("'",N$3,"'!$D$13"))*INDEX(INDIRECT(_xlfn.CONCAT("'",N$3,"'!$A$123:$A$139")),MATCH('Anexo - Planilha de Cotação'!$B26,INDIRECT(_xlfn.CONCAT("'",N$3,"'!$B$123:$B$139")),0),1),"")</f>
        <v/>
      </c>
      <c r="O26" s="159" t="str">
        <f ca="1">IFERROR(INDIRECT(_xlfn.CONCAT("'",O$3,"'!$D$13"))*INDEX(INDIRECT(_xlfn.CONCAT("'",O$3,"'!$A$123:$A$139")),MATCH('Anexo - Planilha de Cotação'!$B26,INDIRECT(_xlfn.CONCAT("'",O$3,"'!$B$123:$B$139")),0),1),"")</f>
        <v/>
      </c>
      <c r="P26" s="159" t="str">
        <f ca="1">IFERROR(INDIRECT(_xlfn.CONCAT("'",P$3,"'!$D$13"))*INDEX(INDIRECT(_xlfn.CONCAT("'",P$3,"'!$A$123:$A$139")),MATCH('Anexo - Planilha de Cotação'!$B26,INDIRECT(_xlfn.CONCAT("'",P$3,"'!$B$123:$B$139")),0),1),"")</f>
        <v/>
      </c>
      <c r="Q26" s="159" t="str">
        <f ca="1">IFERROR(INDIRECT(_xlfn.CONCAT("'",Q$3,"'!$D$13"))*INDEX(INDIRECT(_xlfn.CONCAT("'",Q$3,"'!$A$123:$A$139")),MATCH('Anexo - Planilha de Cotação'!$B26,INDIRECT(_xlfn.CONCAT("'",Q$3,"'!$B$123:$B$139")),0),1),"")</f>
        <v/>
      </c>
      <c r="R26" s="159" t="str">
        <f ca="1">IFERROR(INDIRECT(_xlfn.CONCAT("'",R$3,"'!$D$13"))*INDEX(INDIRECT(_xlfn.CONCAT("'",R$3,"'!$A$123:$A$139")),MATCH('Anexo - Planilha de Cotação'!$B26,INDIRECT(_xlfn.CONCAT("'",R$3,"'!$B$123:$B$139")),0),1),"")</f>
        <v/>
      </c>
      <c r="S26" s="159" t="str">
        <f ca="1">IFERROR(INDIRECT(_xlfn.CONCAT("'",S$3,"'!$D$13"))*INDEX(INDIRECT(_xlfn.CONCAT("'",S$3,"'!$A$123:$A$139")),MATCH('Anexo - Planilha de Cotação'!$B26,INDIRECT(_xlfn.CONCAT("'",S$3,"'!$B$123:$B$139")),0),1),"")</f>
        <v/>
      </c>
      <c r="T26" s="159" t="str">
        <f ca="1">IFERROR(INDIRECT(_xlfn.CONCAT("'",T$3,"'!$D$13"))*INDEX(INDIRECT(_xlfn.CONCAT("'",T$3,"'!$A$123:$A$139")),MATCH('Anexo - Planilha de Cotação'!$B26,INDIRECT(_xlfn.CONCAT("'",T$3,"'!$B$123:$B$139")),0),1),"")</f>
        <v/>
      </c>
      <c r="U26" s="159" t="str">
        <f ca="1">IFERROR(INDIRECT(_xlfn.CONCAT("'",U$3,"'!$D$13"))*INDEX(INDIRECT(_xlfn.CONCAT("'",U$3,"'!$A$123:$A$139")),MATCH('Anexo - Planilha de Cotação'!$B26,INDIRECT(_xlfn.CONCAT("'",U$3,"'!$B$123:$B$139")),0),1),"")</f>
        <v/>
      </c>
      <c r="V26" s="159" t="str">
        <f ca="1">IFERROR(INDIRECT(_xlfn.CONCAT("'",V$3,"'!$D$13"))*INDEX(INDIRECT(_xlfn.CONCAT("'",V$3,"'!$A$123:$A$139")),MATCH('Anexo - Planilha de Cotação'!$B26,INDIRECT(_xlfn.CONCAT("'",V$3,"'!$B$123:$B$139")),0),1),"")</f>
        <v/>
      </c>
      <c r="W26" s="159" t="str">
        <f ca="1">IFERROR(INDIRECT(_xlfn.CONCAT("'",W$3,"'!$D$13"))*INDEX(INDIRECT(_xlfn.CONCAT("'",W$3,"'!$A$123:$A$139")),MATCH('Anexo - Planilha de Cotação'!$B26,INDIRECT(_xlfn.CONCAT("'",W$3,"'!$B$123:$B$139")),0),1),"")</f>
        <v/>
      </c>
      <c r="X26" s="159" t="str">
        <f ca="1">IFERROR(INDIRECT(_xlfn.CONCAT("'",X$3,"'!$D$13"))*INDEX(INDIRECT(_xlfn.CONCAT("'",X$3,"'!$A$123:$A$139")),MATCH('Anexo - Planilha de Cotação'!$B26,INDIRECT(_xlfn.CONCAT("'",X$3,"'!$B$123:$B$139")),0),1),"")</f>
        <v/>
      </c>
      <c r="Y26" s="159" t="str">
        <f ca="1">IFERROR(INDIRECT(_xlfn.CONCAT("'",Y$3,"'!$D$13"))*INDEX(INDIRECT(_xlfn.CONCAT("'",Y$3,"'!$A$123:$A$139")),MATCH('Anexo - Planilha de Cotação'!$B26,INDIRECT(_xlfn.CONCAT("'",Y$3,"'!$B$123:$B$139")),0),1),"")</f>
        <v/>
      </c>
      <c r="Z26" s="159" t="str">
        <f ca="1">IFERROR(INDIRECT(_xlfn.CONCAT("'",Z$3,"'!$D$13"))*INDEX(INDIRECT(_xlfn.CONCAT("'",Z$3,"'!$A$123:$A$139")),MATCH('Anexo - Planilha de Cotação'!$B26,INDIRECT(_xlfn.CONCAT("'",Z$3,"'!$B$123:$B$139")),0),1),"")</f>
        <v/>
      </c>
      <c r="AA26" s="159" t="str">
        <f ca="1">IFERROR(INDIRECT(_xlfn.CONCAT("'",AA$3,"'!$D$13"))*INDEX(INDIRECT(_xlfn.CONCAT("'",AA$3,"'!$A$123:$A$139")),MATCH('Anexo - Planilha de Cotação'!$B26,INDIRECT(_xlfn.CONCAT("'",AA$3,"'!$B$123:$B$139")),0),1),"")</f>
        <v/>
      </c>
      <c r="AB26" s="159" t="str">
        <f ca="1">IFERROR(INDIRECT(_xlfn.CONCAT("'",AB$3,"'!$D$13"))*INDEX(INDIRECT(_xlfn.CONCAT("'",AB$3,"'!$A$123:$A$139")),MATCH('Anexo - Planilha de Cotação'!$B26,INDIRECT(_xlfn.CONCAT("'",AB$3,"'!$B$123:$B$139")),0),1),"")</f>
        <v/>
      </c>
      <c r="AC26" s="159"/>
      <c r="AD26" s="159" t="str">
        <f ca="1">IFERROR(INDIRECT(_xlfn.CONCAT("'",AD$3,"'!$D$13"))*INDEX(INDIRECT(_xlfn.CONCAT("'",AD$3,"'!$A$123:$A$139")),MATCH('Anexo - Planilha de Cotação'!$B26,INDIRECT(_xlfn.CONCAT("'",AD$3,"'!$B$123:$B$139")),0),1),"")</f>
        <v/>
      </c>
      <c r="AE26" s="159"/>
      <c r="AF26" s="159"/>
      <c r="AG26" s="159" t="str">
        <f ca="1">IFERROR(INDIRECT(_xlfn.CONCAT("'",AG$3,"'!$D$13"))*INDEX(INDIRECT(_xlfn.CONCAT("'",AG$3,"'!$A$123:$A$139")),MATCH('Anexo - Planilha de Cotação'!$B26,INDIRECT(_xlfn.CONCAT("'",AG$3,"'!$B$123:$B$139")),0),1),"")</f>
        <v/>
      </c>
      <c r="AH26" s="160">
        <f t="shared" ca="1" si="3"/>
        <v>0</v>
      </c>
      <c r="AI26" s="161">
        <f t="shared" ca="1" si="4"/>
        <v>0</v>
      </c>
    </row>
    <row r="27" spans="1:35" ht="48.75" customHeight="1" x14ac:dyDescent="0.2">
      <c r="A27" s="148">
        <v>23</v>
      </c>
      <c r="B27" s="149"/>
      <c r="C27" s="150"/>
      <c r="D27" s="158" t="str">
        <f ca="1">IFERROR(INDIRECT(_xlfn.CONCAT("'",D$3,"'!$D$13"))*INDEX(INDIRECT(_xlfn.CONCAT("'",D$3,"'!$A$123:$A$139")),MATCH('Anexo - Planilha de Cotação'!$B27,INDIRECT(_xlfn.CONCAT("'",D$3,"'!$B$123:$B$139")),0),1),"")</f>
        <v/>
      </c>
      <c r="E27" s="159" t="str">
        <f ca="1">IFERROR(INDIRECT(_xlfn.CONCAT("'",E$3,"'!$D$13"))*INDEX(INDIRECT(_xlfn.CONCAT("'",E$3,"'!$A$123:$A$139")),MATCH('Anexo - Planilha de Cotação'!$B27,INDIRECT(_xlfn.CONCAT("'",E$3,"'!$B$123:$B$139")),0),1),"")</f>
        <v/>
      </c>
      <c r="F27" s="159" t="str">
        <f ca="1">IFERROR(INDIRECT(_xlfn.CONCAT("'",F$3,"'!$D$13"))*INDEX(INDIRECT(_xlfn.CONCAT("'",F$3,"'!$A$123:$A$139")),MATCH('Anexo - Planilha de Cotação'!$B27,INDIRECT(_xlfn.CONCAT("'",F$3,"'!$B$123:$B$139")),0),1),"")</f>
        <v/>
      </c>
      <c r="G27" s="159" t="str">
        <f ca="1">IFERROR(INDIRECT(_xlfn.CONCAT("'",G$3,"'!$D$13"))*INDEX(INDIRECT(_xlfn.CONCAT("'",G$3,"'!$A$123:$A$139")),MATCH('Anexo - Planilha de Cotação'!$B27,INDIRECT(_xlfn.CONCAT("'",G$3,"'!$B$123:$B$139")),0),1),"")</f>
        <v/>
      </c>
      <c r="H27" s="159" t="str">
        <f ca="1">IFERROR(INDIRECT(_xlfn.CONCAT("'",H$3,"'!$D$13"))*INDEX(INDIRECT(_xlfn.CONCAT("'",H$3,"'!$A$123:$A$139")),MATCH('Anexo - Planilha de Cotação'!$B27,INDIRECT(_xlfn.CONCAT("'",H$3,"'!$B$123:$B$139")),0),1),"")</f>
        <v/>
      </c>
      <c r="I27" s="159" t="str">
        <f ca="1">IFERROR(INDIRECT(_xlfn.CONCAT("'",I$3,"'!$D$13"))*INDEX(INDIRECT(_xlfn.CONCAT("'",I$3,"'!$A$123:$A$139")),MATCH('Anexo - Planilha de Cotação'!$B27,INDIRECT(_xlfn.CONCAT("'",I$3,"'!$B$123:$B$139")),0),1),"")</f>
        <v/>
      </c>
      <c r="J27" s="159" t="str">
        <f ca="1">IFERROR(INDIRECT(_xlfn.CONCAT("'",J$3,"'!$D$13"))*INDEX(INDIRECT(_xlfn.CONCAT("'",J$3,"'!$A$123:$A$139")),MATCH('Anexo - Planilha de Cotação'!$B27,INDIRECT(_xlfn.CONCAT("'",J$3,"'!$B$123:$B$139")),0),1),"")</f>
        <v/>
      </c>
      <c r="K27" s="159" t="str">
        <f ca="1">IFERROR(INDIRECT(_xlfn.CONCAT("'",K$3,"'!$D$13"))*INDEX(INDIRECT(_xlfn.CONCAT("'",K$3,"'!$A$123:$A$139")),MATCH('Anexo - Planilha de Cotação'!$B27,INDIRECT(_xlfn.CONCAT("'",K$3,"'!$B$123:$B$139")),0),1),"")</f>
        <v/>
      </c>
      <c r="L27" s="159" t="str">
        <f ca="1">IFERROR(INDIRECT(_xlfn.CONCAT("'",L$3,"'!$D$13"))*INDEX(INDIRECT(_xlfn.CONCAT("'",L$3,"'!$A$123:$A$139")),MATCH('Anexo - Planilha de Cotação'!$B27,INDIRECT(_xlfn.CONCAT("'",L$3,"'!$B$123:$B$139")),0),1),"")</f>
        <v/>
      </c>
      <c r="M27" s="159" t="str">
        <f ca="1">IFERROR(INDIRECT(_xlfn.CONCAT("'",M$3,"'!$D$13"))*INDEX(INDIRECT(_xlfn.CONCAT("'",M$3,"'!$A$123:$A$139")),MATCH('Anexo - Planilha de Cotação'!$B27,INDIRECT(_xlfn.CONCAT("'",M$3,"'!$B$123:$B$139")),0),1),"")</f>
        <v/>
      </c>
      <c r="N27" s="159" t="str">
        <f ca="1">IFERROR(INDIRECT(_xlfn.CONCAT("'",N$3,"'!$D$13"))*INDEX(INDIRECT(_xlfn.CONCAT("'",N$3,"'!$A$123:$A$139")),MATCH('Anexo - Planilha de Cotação'!$B27,INDIRECT(_xlfn.CONCAT("'",N$3,"'!$B$123:$B$139")),0),1),"")</f>
        <v/>
      </c>
      <c r="O27" s="159" t="str">
        <f ca="1">IFERROR(INDIRECT(_xlfn.CONCAT("'",O$3,"'!$D$13"))*INDEX(INDIRECT(_xlfn.CONCAT("'",O$3,"'!$A$123:$A$139")),MATCH('Anexo - Planilha de Cotação'!$B27,INDIRECT(_xlfn.CONCAT("'",O$3,"'!$B$123:$B$139")),0),1),"")</f>
        <v/>
      </c>
      <c r="P27" s="159" t="str">
        <f ca="1">IFERROR(INDIRECT(_xlfn.CONCAT("'",P$3,"'!$D$13"))*INDEX(INDIRECT(_xlfn.CONCAT("'",P$3,"'!$A$123:$A$139")),MATCH('Anexo - Planilha de Cotação'!$B27,INDIRECT(_xlfn.CONCAT("'",P$3,"'!$B$123:$B$139")),0),1),"")</f>
        <v/>
      </c>
      <c r="Q27" s="159" t="str">
        <f ca="1">IFERROR(INDIRECT(_xlfn.CONCAT("'",Q$3,"'!$D$13"))*INDEX(INDIRECT(_xlfn.CONCAT("'",Q$3,"'!$A$123:$A$139")),MATCH('Anexo - Planilha de Cotação'!$B27,INDIRECT(_xlfn.CONCAT("'",Q$3,"'!$B$123:$B$139")),0),1),"")</f>
        <v/>
      </c>
      <c r="R27" s="159" t="str">
        <f ca="1">IFERROR(INDIRECT(_xlfn.CONCAT("'",R$3,"'!$D$13"))*INDEX(INDIRECT(_xlfn.CONCAT("'",R$3,"'!$A$123:$A$139")),MATCH('Anexo - Planilha de Cotação'!$B27,INDIRECT(_xlfn.CONCAT("'",R$3,"'!$B$123:$B$139")),0),1),"")</f>
        <v/>
      </c>
      <c r="S27" s="159" t="str">
        <f ca="1">IFERROR(INDIRECT(_xlfn.CONCAT("'",S$3,"'!$D$13"))*INDEX(INDIRECT(_xlfn.CONCAT("'",S$3,"'!$A$123:$A$139")),MATCH('Anexo - Planilha de Cotação'!$B27,INDIRECT(_xlfn.CONCAT("'",S$3,"'!$B$123:$B$139")),0),1),"")</f>
        <v/>
      </c>
      <c r="T27" s="159" t="str">
        <f ca="1">IFERROR(INDIRECT(_xlfn.CONCAT("'",T$3,"'!$D$13"))*INDEX(INDIRECT(_xlfn.CONCAT("'",T$3,"'!$A$123:$A$139")),MATCH('Anexo - Planilha de Cotação'!$B27,INDIRECT(_xlfn.CONCAT("'",T$3,"'!$B$123:$B$139")),0),1),"")</f>
        <v/>
      </c>
      <c r="U27" s="159" t="str">
        <f ca="1">IFERROR(INDIRECT(_xlfn.CONCAT("'",U$3,"'!$D$13"))*INDEX(INDIRECT(_xlfn.CONCAT("'",U$3,"'!$A$123:$A$139")),MATCH('Anexo - Planilha de Cotação'!$B27,INDIRECT(_xlfn.CONCAT("'",U$3,"'!$B$123:$B$139")),0),1),"")</f>
        <v/>
      </c>
      <c r="V27" s="159" t="str">
        <f ca="1">IFERROR(INDIRECT(_xlfn.CONCAT("'",V$3,"'!$D$13"))*INDEX(INDIRECT(_xlfn.CONCAT("'",V$3,"'!$A$123:$A$139")),MATCH('Anexo - Planilha de Cotação'!$B27,INDIRECT(_xlfn.CONCAT("'",V$3,"'!$B$123:$B$139")),0),1),"")</f>
        <v/>
      </c>
      <c r="W27" s="159" t="str">
        <f ca="1">IFERROR(INDIRECT(_xlfn.CONCAT("'",W$3,"'!$D$13"))*INDEX(INDIRECT(_xlfn.CONCAT("'",W$3,"'!$A$123:$A$139")),MATCH('Anexo - Planilha de Cotação'!$B27,INDIRECT(_xlfn.CONCAT("'",W$3,"'!$B$123:$B$139")),0),1),"")</f>
        <v/>
      </c>
      <c r="X27" s="159" t="str">
        <f ca="1">IFERROR(INDIRECT(_xlfn.CONCAT("'",X$3,"'!$D$13"))*INDEX(INDIRECT(_xlfn.CONCAT("'",X$3,"'!$A$123:$A$139")),MATCH('Anexo - Planilha de Cotação'!$B27,INDIRECT(_xlfn.CONCAT("'",X$3,"'!$B$123:$B$139")),0),1),"")</f>
        <v/>
      </c>
      <c r="Y27" s="159" t="str">
        <f ca="1">IFERROR(INDIRECT(_xlfn.CONCAT("'",Y$3,"'!$D$13"))*INDEX(INDIRECT(_xlfn.CONCAT("'",Y$3,"'!$A$123:$A$139")),MATCH('Anexo - Planilha de Cotação'!$B27,INDIRECT(_xlfn.CONCAT("'",Y$3,"'!$B$123:$B$139")),0),1),"")</f>
        <v/>
      </c>
      <c r="Z27" s="159" t="str">
        <f ca="1">IFERROR(INDIRECT(_xlfn.CONCAT("'",Z$3,"'!$D$13"))*INDEX(INDIRECT(_xlfn.CONCAT("'",Z$3,"'!$A$123:$A$139")),MATCH('Anexo - Planilha de Cotação'!$B27,INDIRECT(_xlfn.CONCAT("'",Z$3,"'!$B$123:$B$139")),0),1),"")</f>
        <v/>
      </c>
      <c r="AA27" s="159" t="str">
        <f ca="1">IFERROR(INDIRECT(_xlfn.CONCAT("'",AA$3,"'!$D$13"))*INDEX(INDIRECT(_xlfn.CONCAT("'",AA$3,"'!$A$123:$A$139")),MATCH('Anexo - Planilha de Cotação'!$B27,INDIRECT(_xlfn.CONCAT("'",AA$3,"'!$B$123:$B$139")),0),1),"")</f>
        <v/>
      </c>
      <c r="AB27" s="159" t="str">
        <f ca="1">IFERROR(INDIRECT(_xlfn.CONCAT("'",AB$3,"'!$D$13"))*INDEX(INDIRECT(_xlfn.CONCAT("'",AB$3,"'!$A$123:$A$139")),MATCH('Anexo - Planilha de Cotação'!$B27,INDIRECT(_xlfn.CONCAT("'",AB$3,"'!$B$123:$B$139")),0),1),"")</f>
        <v/>
      </c>
      <c r="AC27" s="159"/>
      <c r="AD27" s="159" t="str">
        <f ca="1">IFERROR(INDIRECT(_xlfn.CONCAT("'",AD$3,"'!$D$13"))*INDEX(INDIRECT(_xlfn.CONCAT("'",AD$3,"'!$A$123:$A$139")),MATCH('Anexo - Planilha de Cotação'!$B27,INDIRECT(_xlfn.CONCAT("'",AD$3,"'!$B$123:$B$139")),0),1),"")</f>
        <v/>
      </c>
      <c r="AE27" s="159"/>
      <c r="AF27" s="159"/>
      <c r="AG27" s="159" t="str">
        <f ca="1">IFERROR(INDIRECT(_xlfn.CONCAT("'",AG$3,"'!$D$13"))*INDEX(INDIRECT(_xlfn.CONCAT("'",AG$3,"'!$A$123:$A$139")),MATCH('Anexo - Planilha de Cotação'!$B27,INDIRECT(_xlfn.CONCAT("'",AG$3,"'!$B$123:$B$139")),0),1),"")</f>
        <v/>
      </c>
      <c r="AH27" s="160">
        <f t="shared" ca="1" si="3"/>
        <v>0</v>
      </c>
      <c r="AI27" s="161">
        <f t="shared" ca="1" si="4"/>
        <v>0</v>
      </c>
    </row>
    <row r="28" spans="1:35" ht="48.75" customHeight="1" x14ac:dyDescent="0.2">
      <c r="A28" s="148">
        <v>24</v>
      </c>
      <c r="B28" s="149"/>
      <c r="C28" s="150"/>
      <c r="D28" s="158" t="str">
        <f ca="1">IFERROR(INDIRECT(_xlfn.CONCAT("'",D$3,"'!$D$13"))*INDEX(INDIRECT(_xlfn.CONCAT("'",D$3,"'!$A$123:$A$139")),MATCH('Anexo - Planilha de Cotação'!$B28,INDIRECT(_xlfn.CONCAT("'",D$3,"'!$B$123:$B$139")),0),1),"")</f>
        <v/>
      </c>
      <c r="E28" s="159" t="str">
        <f ca="1">IFERROR(INDIRECT(_xlfn.CONCAT("'",E$3,"'!$D$13"))*INDEX(INDIRECT(_xlfn.CONCAT("'",E$3,"'!$A$123:$A$139")),MATCH('Anexo - Planilha de Cotação'!$B28,INDIRECT(_xlfn.CONCAT("'",E$3,"'!$B$123:$B$139")),0),1),"")</f>
        <v/>
      </c>
      <c r="F28" s="159" t="str">
        <f ca="1">IFERROR(INDIRECT(_xlfn.CONCAT("'",F$3,"'!$D$13"))*INDEX(INDIRECT(_xlfn.CONCAT("'",F$3,"'!$A$123:$A$139")),MATCH('Anexo - Planilha de Cotação'!$B28,INDIRECT(_xlfn.CONCAT("'",F$3,"'!$B$123:$B$139")),0),1),"")</f>
        <v/>
      </c>
      <c r="G28" s="159" t="str">
        <f ca="1">IFERROR(INDIRECT(_xlfn.CONCAT("'",G$3,"'!$D$13"))*INDEX(INDIRECT(_xlfn.CONCAT("'",G$3,"'!$A$123:$A$139")),MATCH('Anexo - Planilha de Cotação'!$B28,INDIRECT(_xlfn.CONCAT("'",G$3,"'!$B$123:$B$139")),0),1),"")</f>
        <v/>
      </c>
      <c r="H28" s="159" t="str">
        <f ca="1">IFERROR(INDIRECT(_xlfn.CONCAT("'",H$3,"'!$D$13"))*INDEX(INDIRECT(_xlfn.CONCAT("'",H$3,"'!$A$123:$A$139")),MATCH('Anexo - Planilha de Cotação'!$B28,INDIRECT(_xlfn.CONCAT("'",H$3,"'!$B$123:$B$139")),0),1),"")</f>
        <v/>
      </c>
      <c r="I28" s="159" t="str">
        <f ca="1">IFERROR(INDIRECT(_xlfn.CONCAT("'",I$3,"'!$D$13"))*INDEX(INDIRECT(_xlfn.CONCAT("'",I$3,"'!$A$123:$A$139")),MATCH('Anexo - Planilha de Cotação'!$B28,INDIRECT(_xlfn.CONCAT("'",I$3,"'!$B$123:$B$139")),0),1),"")</f>
        <v/>
      </c>
      <c r="J28" s="159" t="str">
        <f ca="1">IFERROR(INDIRECT(_xlfn.CONCAT("'",J$3,"'!$D$13"))*INDEX(INDIRECT(_xlfn.CONCAT("'",J$3,"'!$A$123:$A$139")),MATCH('Anexo - Planilha de Cotação'!$B28,INDIRECT(_xlfn.CONCAT("'",J$3,"'!$B$123:$B$139")),0),1),"")</f>
        <v/>
      </c>
      <c r="K28" s="159" t="str">
        <f ca="1">IFERROR(INDIRECT(_xlfn.CONCAT("'",K$3,"'!$D$13"))*INDEX(INDIRECT(_xlfn.CONCAT("'",K$3,"'!$A$123:$A$139")),MATCH('Anexo - Planilha de Cotação'!$B28,INDIRECT(_xlfn.CONCAT("'",K$3,"'!$B$123:$B$139")),0),1),"")</f>
        <v/>
      </c>
      <c r="L28" s="159" t="str">
        <f ca="1">IFERROR(INDIRECT(_xlfn.CONCAT("'",L$3,"'!$D$13"))*INDEX(INDIRECT(_xlfn.CONCAT("'",L$3,"'!$A$123:$A$139")),MATCH('Anexo - Planilha de Cotação'!$B28,INDIRECT(_xlfn.CONCAT("'",L$3,"'!$B$123:$B$139")),0),1),"")</f>
        <v/>
      </c>
      <c r="M28" s="159" t="str">
        <f ca="1">IFERROR(INDIRECT(_xlfn.CONCAT("'",M$3,"'!$D$13"))*INDEX(INDIRECT(_xlfn.CONCAT("'",M$3,"'!$A$123:$A$139")),MATCH('Anexo - Planilha de Cotação'!$B28,INDIRECT(_xlfn.CONCAT("'",M$3,"'!$B$123:$B$139")),0),1),"")</f>
        <v/>
      </c>
      <c r="N28" s="159" t="str">
        <f ca="1">IFERROR(INDIRECT(_xlfn.CONCAT("'",N$3,"'!$D$13"))*INDEX(INDIRECT(_xlfn.CONCAT("'",N$3,"'!$A$123:$A$139")),MATCH('Anexo - Planilha de Cotação'!$B28,INDIRECT(_xlfn.CONCAT("'",N$3,"'!$B$123:$B$139")),0),1),"")</f>
        <v/>
      </c>
      <c r="O28" s="159" t="str">
        <f ca="1">IFERROR(INDIRECT(_xlfn.CONCAT("'",O$3,"'!$D$13"))*INDEX(INDIRECT(_xlfn.CONCAT("'",O$3,"'!$A$123:$A$139")),MATCH('Anexo - Planilha de Cotação'!$B28,INDIRECT(_xlfn.CONCAT("'",O$3,"'!$B$123:$B$139")),0),1),"")</f>
        <v/>
      </c>
      <c r="P28" s="159" t="str">
        <f ca="1">IFERROR(INDIRECT(_xlfn.CONCAT("'",P$3,"'!$D$13"))*INDEX(INDIRECT(_xlfn.CONCAT("'",P$3,"'!$A$123:$A$139")),MATCH('Anexo - Planilha de Cotação'!$B28,INDIRECT(_xlfn.CONCAT("'",P$3,"'!$B$123:$B$139")),0),1),"")</f>
        <v/>
      </c>
      <c r="Q28" s="159" t="str">
        <f ca="1">IFERROR(INDIRECT(_xlfn.CONCAT("'",Q$3,"'!$D$13"))*INDEX(INDIRECT(_xlfn.CONCAT("'",Q$3,"'!$A$123:$A$139")),MATCH('Anexo - Planilha de Cotação'!$B28,INDIRECT(_xlfn.CONCAT("'",Q$3,"'!$B$123:$B$139")),0),1),"")</f>
        <v/>
      </c>
      <c r="R28" s="159" t="str">
        <f ca="1">IFERROR(INDIRECT(_xlfn.CONCAT("'",R$3,"'!$D$13"))*INDEX(INDIRECT(_xlfn.CONCAT("'",R$3,"'!$A$123:$A$139")),MATCH('Anexo - Planilha de Cotação'!$B28,INDIRECT(_xlfn.CONCAT("'",R$3,"'!$B$123:$B$139")),0),1),"")</f>
        <v/>
      </c>
      <c r="S28" s="159" t="str">
        <f ca="1">IFERROR(INDIRECT(_xlfn.CONCAT("'",S$3,"'!$D$13"))*INDEX(INDIRECT(_xlfn.CONCAT("'",S$3,"'!$A$123:$A$139")),MATCH('Anexo - Planilha de Cotação'!$B28,INDIRECT(_xlfn.CONCAT("'",S$3,"'!$B$123:$B$139")),0),1),"")</f>
        <v/>
      </c>
      <c r="T28" s="159" t="str">
        <f ca="1">IFERROR(INDIRECT(_xlfn.CONCAT("'",T$3,"'!$D$13"))*INDEX(INDIRECT(_xlfn.CONCAT("'",T$3,"'!$A$123:$A$139")),MATCH('Anexo - Planilha de Cotação'!$B28,INDIRECT(_xlfn.CONCAT("'",T$3,"'!$B$123:$B$139")),0),1),"")</f>
        <v/>
      </c>
      <c r="U28" s="159" t="str">
        <f ca="1">IFERROR(INDIRECT(_xlfn.CONCAT("'",U$3,"'!$D$13"))*INDEX(INDIRECT(_xlfn.CONCAT("'",U$3,"'!$A$123:$A$139")),MATCH('Anexo - Planilha de Cotação'!$B28,INDIRECT(_xlfn.CONCAT("'",U$3,"'!$B$123:$B$139")),0),1),"")</f>
        <v/>
      </c>
      <c r="V28" s="159" t="str">
        <f ca="1">IFERROR(INDIRECT(_xlfn.CONCAT("'",V$3,"'!$D$13"))*INDEX(INDIRECT(_xlfn.CONCAT("'",V$3,"'!$A$123:$A$139")),MATCH('Anexo - Planilha de Cotação'!$B28,INDIRECT(_xlfn.CONCAT("'",V$3,"'!$B$123:$B$139")),0),1),"")</f>
        <v/>
      </c>
      <c r="W28" s="159" t="str">
        <f ca="1">IFERROR(INDIRECT(_xlfn.CONCAT("'",W$3,"'!$D$13"))*INDEX(INDIRECT(_xlfn.CONCAT("'",W$3,"'!$A$123:$A$139")),MATCH('Anexo - Planilha de Cotação'!$B28,INDIRECT(_xlfn.CONCAT("'",W$3,"'!$B$123:$B$139")),0),1),"")</f>
        <v/>
      </c>
      <c r="X28" s="159" t="str">
        <f ca="1">IFERROR(INDIRECT(_xlfn.CONCAT("'",X$3,"'!$D$13"))*INDEX(INDIRECT(_xlfn.CONCAT("'",X$3,"'!$A$123:$A$139")),MATCH('Anexo - Planilha de Cotação'!$B28,INDIRECT(_xlfn.CONCAT("'",X$3,"'!$B$123:$B$139")),0),1),"")</f>
        <v/>
      </c>
      <c r="Y28" s="159" t="str">
        <f ca="1">IFERROR(INDIRECT(_xlfn.CONCAT("'",Y$3,"'!$D$13"))*INDEX(INDIRECT(_xlfn.CONCAT("'",Y$3,"'!$A$123:$A$139")),MATCH('Anexo - Planilha de Cotação'!$B28,INDIRECT(_xlfn.CONCAT("'",Y$3,"'!$B$123:$B$139")),0),1),"")</f>
        <v/>
      </c>
      <c r="Z28" s="159" t="str">
        <f ca="1">IFERROR(INDIRECT(_xlfn.CONCAT("'",Z$3,"'!$D$13"))*INDEX(INDIRECT(_xlfn.CONCAT("'",Z$3,"'!$A$123:$A$139")),MATCH('Anexo - Planilha de Cotação'!$B28,INDIRECT(_xlfn.CONCAT("'",Z$3,"'!$B$123:$B$139")),0),1),"")</f>
        <v/>
      </c>
      <c r="AA28" s="159" t="str">
        <f ca="1">IFERROR(INDIRECT(_xlfn.CONCAT("'",AA$3,"'!$D$13"))*INDEX(INDIRECT(_xlfn.CONCAT("'",AA$3,"'!$A$123:$A$139")),MATCH('Anexo - Planilha de Cotação'!$B28,INDIRECT(_xlfn.CONCAT("'",AA$3,"'!$B$123:$B$139")),0),1),"")</f>
        <v/>
      </c>
      <c r="AB28" s="159" t="str">
        <f ca="1">IFERROR(INDIRECT(_xlfn.CONCAT("'",AB$3,"'!$D$13"))*INDEX(INDIRECT(_xlfn.CONCAT("'",AB$3,"'!$A$123:$A$139")),MATCH('Anexo - Planilha de Cotação'!$B28,INDIRECT(_xlfn.CONCAT("'",AB$3,"'!$B$123:$B$139")),0),1),"")</f>
        <v/>
      </c>
      <c r="AC28" s="159"/>
      <c r="AD28" s="159" t="str">
        <f ca="1">IFERROR(INDIRECT(_xlfn.CONCAT("'",AD$3,"'!$D$13"))*INDEX(INDIRECT(_xlfn.CONCAT("'",AD$3,"'!$A$123:$A$139")),MATCH('Anexo - Planilha de Cotação'!$B28,INDIRECT(_xlfn.CONCAT("'",AD$3,"'!$B$123:$B$139")),0),1),"")</f>
        <v/>
      </c>
      <c r="AE28" s="159"/>
      <c r="AF28" s="159"/>
      <c r="AG28" s="159" t="str">
        <f ca="1">IFERROR(INDIRECT(_xlfn.CONCAT("'",AG$3,"'!$D$13"))*INDEX(INDIRECT(_xlfn.CONCAT("'",AG$3,"'!$A$123:$A$139")),MATCH('Anexo - Planilha de Cotação'!$B28,INDIRECT(_xlfn.CONCAT("'",AG$3,"'!$B$123:$B$139")),0),1),"")</f>
        <v/>
      </c>
      <c r="AH28" s="160">
        <f t="shared" ca="1" si="3"/>
        <v>0</v>
      </c>
      <c r="AI28" s="161">
        <f t="shared" ca="1" si="4"/>
        <v>0</v>
      </c>
    </row>
    <row r="29" spans="1:35" ht="48.75" customHeight="1" x14ac:dyDescent="0.2">
      <c r="A29" s="148">
        <v>25</v>
      </c>
      <c r="B29" s="149"/>
      <c r="C29" s="150"/>
      <c r="D29" s="158" t="str">
        <f ca="1">IFERROR(INDIRECT(_xlfn.CONCAT("'",D$3,"'!$D$13"))*INDEX(INDIRECT(_xlfn.CONCAT("'",D$3,"'!$A$123:$A$139")),MATCH('Anexo - Planilha de Cotação'!$B29,INDIRECT(_xlfn.CONCAT("'",D$3,"'!$B$123:$B$139")),0),1),"")</f>
        <v/>
      </c>
      <c r="E29" s="159" t="str">
        <f ca="1">IFERROR(INDIRECT(_xlfn.CONCAT("'",E$3,"'!$D$13"))*INDEX(INDIRECT(_xlfn.CONCAT("'",E$3,"'!$A$123:$A$139")),MATCH('Anexo - Planilha de Cotação'!$B29,INDIRECT(_xlfn.CONCAT("'",E$3,"'!$B$123:$B$139")),0),1),"")</f>
        <v/>
      </c>
      <c r="F29" s="159" t="str">
        <f ca="1">IFERROR(INDIRECT(_xlfn.CONCAT("'",F$3,"'!$D$13"))*INDEX(INDIRECT(_xlfn.CONCAT("'",F$3,"'!$A$123:$A$139")),MATCH('Anexo - Planilha de Cotação'!$B29,INDIRECT(_xlfn.CONCAT("'",F$3,"'!$B$123:$B$139")),0),1),"")</f>
        <v/>
      </c>
      <c r="G29" s="159" t="str">
        <f ca="1">IFERROR(INDIRECT(_xlfn.CONCAT("'",G$3,"'!$D$13"))*INDEX(INDIRECT(_xlfn.CONCAT("'",G$3,"'!$A$123:$A$139")),MATCH('Anexo - Planilha de Cotação'!$B29,INDIRECT(_xlfn.CONCAT("'",G$3,"'!$B$123:$B$139")),0),1),"")</f>
        <v/>
      </c>
      <c r="H29" s="159" t="str">
        <f ca="1">IFERROR(INDIRECT(_xlfn.CONCAT("'",H$3,"'!$D$13"))*INDEX(INDIRECT(_xlfn.CONCAT("'",H$3,"'!$A$123:$A$139")),MATCH('Anexo - Planilha de Cotação'!$B29,INDIRECT(_xlfn.CONCAT("'",H$3,"'!$B$123:$B$139")),0),1),"")</f>
        <v/>
      </c>
      <c r="I29" s="159" t="str">
        <f ca="1">IFERROR(INDIRECT(_xlfn.CONCAT("'",I$3,"'!$D$13"))*INDEX(INDIRECT(_xlfn.CONCAT("'",I$3,"'!$A$123:$A$139")),MATCH('Anexo - Planilha de Cotação'!$B29,INDIRECT(_xlfn.CONCAT("'",I$3,"'!$B$123:$B$139")),0),1),"")</f>
        <v/>
      </c>
      <c r="J29" s="159" t="str">
        <f ca="1">IFERROR(INDIRECT(_xlfn.CONCAT("'",J$3,"'!$D$13"))*INDEX(INDIRECT(_xlfn.CONCAT("'",J$3,"'!$A$123:$A$139")),MATCH('Anexo - Planilha de Cotação'!$B29,INDIRECT(_xlfn.CONCAT("'",J$3,"'!$B$123:$B$139")),0),1),"")</f>
        <v/>
      </c>
      <c r="K29" s="159" t="str">
        <f ca="1">IFERROR(INDIRECT(_xlfn.CONCAT("'",K$3,"'!$D$13"))*INDEX(INDIRECT(_xlfn.CONCAT("'",K$3,"'!$A$123:$A$139")),MATCH('Anexo - Planilha de Cotação'!$B29,INDIRECT(_xlfn.CONCAT("'",K$3,"'!$B$123:$B$139")),0),1),"")</f>
        <v/>
      </c>
      <c r="L29" s="159" t="str">
        <f ca="1">IFERROR(INDIRECT(_xlfn.CONCAT("'",L$3,"'!$D$13"))*INDEX(INDIRECT(_xlfn.CONCAT("'",L$3,"'!$A$123:$A$139")),MATCH('Anexo - Planilha de Cotação'!$B29,INDIRECT(_xlfn.CONCAT("'",L$3,"'!$B$123:$B$139")),0),1),"")</f>
        <v/>
      </c>
      <c r="M29" s="159" t="str">
        <f ca="1">IFERROR(INDIRECT(_xlfn.CONCAT("'",M$3,"'!$D$13"))*INDEX(INDIRECT(_xlfn.CONCAT("'",M$3,"'!$A$123:$A$139")),MATCH('Anexo - Planilha de Cotação'!$B29,INDIRECT(_xlfn.CONCAT("'",M$3,"'!$B$123:$B$139")),0),1),"")</f>
        <v/>
      </c>
      <c r="N29" s="159" t="str">
        <f ca="1">IFERROR(INDIRECT(_xlfn.CONCAT("'",N$3,"'!$D$13"))*INDEX(INDIRECT(_xlfn.CONCAT("'",N$3,"'!$A$123:$A$139")),MATCH('Anexo - Planilha de Cotação'!$B29,INDIRECT(_xlfn.CONCAT("'",N$3,"'!$B$123:$B$139")),0),1),"")</f>
        <v/>
      </c>
      <c r="O29" s="159" t="str">
        <f ca="1">IFERROR(INDIRECT(_xlfn.CONCAT("'",O$3,"'!$D$13"))*INDEX(INDIRECT(_xlfn.CONCAT("'",O$3,"'!$A$123:$A$139")),MATCH('Anexo - Planilha de Cotação'!$B29,INDIRECT(_xlfn.CONCAT("'",O$3,"'!$B$123:$B$139")),0),1),"")</f>
        <v/>
      </c>
      <c r="P29" s="159" t="str">
        <f ca="1">IFERROR(INDIRECT(_xlfn.CONCAT("'",P$3,"'!$D$13"))*INDEX(INDIRECT(_xlfn.CONCAT("'",P$3,"'!$A$123:$A$139")),MATCH('Anexo - Planilha de Cotação'!$B29,INDIRECT(_xlfn.CONCAT("'",P$3,"'!$B$123:$B$139")),0),1),"")</f>
        <v/>
      </c>
      <c r="Q29" s="159" t="str">
        <f ca="1">IFERROR(INDIRECT(_xlfn.CONCAT("'",Q$3,"'!$D$13"))*INDEX(INDIRECT(_xlfn.CONCAT("'",Q$3,"'!$A$123:$A$139")),MATCH('Anexo - Planilha de Cotação'!$B29,INDIRECT(_xlfn.CONCAT("'",Q$3,"'!$B$123:$B$139")),0),1),"")</f>
        <v/>
      </c>
      <c r="R29" s="159" t="str">
        <f ca="1">IFERROR(INDIRECT(_xlfn.CONCAT("'",R$3,"'!$D$13"))*INDEX(INDIRECT(_xlfn.CONCAT("'",R$3,"'!$A$123:$A$139")),MATCH('Anexo - Planilha de Cotação'!$B29,INDIRECT(_xlfn.CONCAT("'",R$3,"'!$B$123:$B$139")),0),1),"")</f>
        <v/>
      </c>
      <c r="S29" s="159" t="str">
        <f ca="1">IFERROR(INDIRECT(_xlfn.CONCAT("'",S$3,"'!$D$13"))*INDEX(INDIRECT(_xlfn.CONCAT("'",S$3,"'!$A$123:$A$139")),MATCH('Anexo - Planilha de Cotação'!$B29,INDIRECT(_xlfn.CONCAT("'",S$3,"'!$B$123:$B$139")),0),1),"")</f>
        <v/>
      </c>
      <c r="T29" s="159" t="str">
        <f ca="1">IFERROR(INDIRECT(_xlfn.CONCAT("'",T$3,"'!$D$13"))*INDEX(INDIRECT(_xlfn.CONCAT("'",T$3,"'!$A$123:$A$139")),MATCH('Anexo - Planilha de Cotação'!$B29,INDIRECT(_xlfn.CONCAT("'",T$3,"'!$B$123:$B$139")),0),1),"")</f>
        <v/>
      </c>
      <c r="U29" s="159" t="str">
        <f ca="1">IFERROR(INDIRECT(_xlfn.CONCAT("'",U$3,"'!$D$13"))*INDEX(INDIRECT(_xlfn.CONCAT("'",U$3,"'!$A$123:$A$139")),MATCH('Anexo - Planilha de Cotação'!$B29,INDIRECT(_xlfn.CONCAT("'",U$3,"'!$B$123:$B$139")),0),1),"")</f>
        <v/>
      </c>
      <c r="V29" s="159" t="str">
        <f ca="1">IFERROR(INDIRECT(_xlfn.CONCAT("'",V$3,"'!$D$13"))*INDEX(INDIRECT(_xlfn.CONCAT("'",V$3,"'!$A$123:$A$139")),MATCH('Anexo - Planilha de Cotação'!$B29,INDIRECT(_xlfn.CONCAT("'",V$3,"'!$B$123:$B$139")),0),1),"")</f>
        <v/>
      </c>
      <c r="W29" s="159" t="str">
        <f ca="1">IFERROR(INDIRECT(_xlfn.CONCAT("'",W$3,"'!$D$13"))*INDEX(INDIRECT(_xlfn.CONCAT("'",W$3,"'!$A$123:$A$139")),MATCH('Anexo - Planilha de Cotação'!$B29,INDIRECT(_xlfn.CONCAT("'",W$3,"'!$B$123:$B$139")),0),1),"")</f>
        <v/>
      </c>
      <c r="X29" s="159" t="str">
        <f ca="1">IFERROR(INDIRECT(_xlfn.CONCAT("'",X$3,"'!$D$13"))*INDEX(INDIRECT(_xlfn.CONCAT("'",X$3,"'!$A$123:$A$139")),MATCH('Anexo - Planilha de Cotação'!$B29,INDIRECT(_xlfn.CONCAT("'",X$3,"'!$B$123:$B$139")),0),1),"")</f>
        <v/>
      </c>
      <c r="Y29" s="159" t="str">
        <f ca="1">IFERROR(INDIRECT(_xlfn.CONCAT("'",Y$3,"'!$D$13"))*INDEX(INDIRECT(_xlfn.CONCAT("'",Y$3,"'!$A$123:$A$139")),MATCH('Anexo - Planilha de Cotação'!$B29,INDIRECT(_xlfn.CONCAT("'",Y$3,"'!$B$123:$B$139")),0),1),"")</f>
        <v/>
      </c>
      <c r="Z29" s="159" t="str">
        <f ca="1">IFERROR(INDIRECT(_xlfn.CONCAT("'",Z$3,"'!$D$13"))*INDEX(INDIRECT(_xlfn.CONCAT("'",Z$3,"'!$A$123:$A$139")),MATCH('Anexo - Planilha de Cotação'!$B29,INDIRECT(_xlfn.CONCAT("'",Z$3,"'!$B$123:$B$139")),0),1),"")</f>
        <v/>
      </c>
      <c r="AA29" s="159" t="str">
        <f ca="1">IFERROR(INDIRECT(_xlfn.CONCAT("'",AA$3,"'!$D$13"))*INDEX(INDIRECT(_xlfn.CONCAT("'",AA$3,"'!$A$123:$A$139")),MATCH('Anexo - Planilha de Cotação'!$B29,INDIRECT(_xlfn.CONCAT("'",AA$3,"'!$B$123:$B$139")),0),1),"")</f>
        <v/>
      </c>
      <c r="AB29" s="159" t="str">
        <f ca="1">IFERROR(INDIRECT(_xlfn.CONCAT("'",AB$3,"'!$D$13"))*INDEX(INDIRECT(_xlfn.CONCAT("'",AB$3,"'!$A$123:$A$139")),MATCH('Anexo - Planilha de Cotação'!$B29,INDIRECT(_xlfn.CONCAT("'",AB$3,"'!$B$123:$B$139")),0),1),"")</f>
        <v/>
      </c>
      <c r="AC29" s="159"/>
      <c r="AD29" s="159" t="str">
        <f ca="1">IFERROR(INDIRECT(_xlfn.CONCAT("'",AD$3,"'!$D$13"))*INDEX(INDIRECT(_xlfn.CONCAT("'",AD$3,"'!$A$123:$A$139")),MATCH('Anexo - Planilha de Cotação'!$B29,INDIRECT(_xlfn.CONCAT("'",AD$3,"'!$B$123:$B$139")),0),1),"")</f>
        <v/>
      </c>
      <c r="AE29" s="159"/>
      <c r="AF29" s="159"/>
      <c r="AG29" s="159" t="str">
        <f ca="1">IFERROR(INDIRECT(_xlfn.CONCAT("'",AG$3,"'!$D$13"))*INDEX(INDIRECT(_xlfn.CONCAT("'",AG$3,"'!$A$123:$A$139")),MATCH('Anexo - Planilha de Cotação'!$B29,INDIRECT(_xlfn.CONCAT("'",AG$3,"'!$B$123:$B$139")),0),1),"")</f>
        <v/>
      </c>
      <c r="AH29" s="160">
        <f t="shared" ca="1" si="3"/>
        <v>0</v>
      </c>
      <c r="AI29" s="161">
        <f t="shared" ca="1" si="4"/>
        <v>0</v>
      </c>
    </row>
    <row r="30" spans="1:35" ht="48.75" customHeight="1" x14ac:dyDescent="0.2">
      <c r="A30" s="148">
        <v>26</v>
      </c>
      <c r="B30" s="149"/>
      <c r="C30" s="150"/>
      <c r="D30" s="158" t="str">
        <f ca="1">IFERROR(INDIRECT(_xlfn.CONCAT("'",D$3,"'!$D$13"))*INDEX(INDIRECT(_xlfn.CONCAT("'",D$3,"'!$A$123:$A$139")),MATCH('Anexo - Planilha de Cotação'!$B30,INDIRECT(_xlfn.CONCAT("'",D$3,"'!$B$123:$B$139")),0),1),"")</f>
        <v/>
      </c>
      <c r="E30" s="159" t="str">
        <f ca="1">IFERROR(INDIRECT(_xlfn.CONCAT("'",E$3,"'!$D$13"))*INDEX(INDIRECT(_xlfn.CONCAT("'",E$3,"'!$A$123:$A$139")),MATCH('Anexo - Planilha de Cotação'!$B30,INDIRECT(_xlfn.CONCAT("'",E$3,"'!$B$123:$B$139")),0),1),"")</f>
        <v/>
      </c>
      <c r="F30" s="159" t="str">
        <f ca="1">IFERROR(INDIRECT(_xlfn.CONCAT("'",F$3,"'!$D$13"))*INDEX(INDIRECT(_xlfn.CONCAT("'",F$3,"'!$A$123:$A$139")),MATCH('Anexo - Planilha de Cotação'!$B30,INDIRECT(_xlfn.CONCAT("'",F$3,"'!$B$123:$B$139")),0),1),"")</f>
        <v/>
      </c>
      <c r="G30" s="159" t="str">
        <f ca="1">IFERROR(INDIRECT(_xlfn.CONCAT("'",G$3,"'!$D$13"))*INDEX(INDIRECT(_xlfn.CONCAT("'",G$3,"'!$A$123:$A$139")),MATCH('Anexo - Planilha de Cotação'!$B30,INDIRECT(_xlfn.CONCAT("'",G$3,"'!$B$123:$B$139")),0),1),"")</f>
        <v/>
      </c>
      <c r="H30" s="159" t="str">
        <f ca="1">IFERROR(INDIRECT(_xlfn.CONCAT("'",H$3,"'!$D$13"))*INDEX(INDIRECT(_xlfn.CONCAT("'",H$3,"'!$A$123:$A$139")),MATCH('Anexo - Planilha de Cotação'!$B30,INDIRECT(_xlfn.CONCAT("'",H$3,"'!$B$123:$B$139")),0),1),"")</f>
        <v/>
      </c>
      <c r="I30" s="159" t="str">
        <f ca="1">IFERROR(INDIRECT(_xlfn.CONCAT("'",I$3,"'!$D$13"))*INDEX(INDIRECT(_xlfn.CONCAT("'",I$3,"'!$A$123:$A$139")),MATCH('Anexo - Planilha de Cotação'!$B30,INDIRECT(_xlfn.CONCAT("'",I$3,"'!$B$123:$B$139")),0),1),"")</f>
        <v/>
      </c>
      <c r="J30" s="159" t="str">
        <f ca="1">IFERROR(INDIRECT(_xlfn.CONCAT("'",J$3,"'!$D$13"))*INDEX(INDIRECT(_xlfn.CONCAT("'",J$3,"'!$A$123:$A$139")),MATCH('Anexo - Planilha de Cotação'!$B30,INDIRECT(_xlfn.CONCAT("'",J$3,"'!$B$123:$B$139")),0),1),"")</f>
        <v/>
      </c>
      <c r="K30" s="159" t="str">
        <f ca="1">IFERROR(INDIRECT(_xlfn.CONCAT("'",K$3,"'!$D$13"))*INDEX(INDIRECT(_xlfn.CONCAT("'",K$3,"'!$A$123:$A$139")),MATCH('Anexo - Planilha de Cotação'!$B30,INDIRECT(_xlfn.CONCAT("'",K$3,"'!$B$123:$B$139")),0),1),"")</f>
        <v/>
      </c>
      <c r="L30" s="159" t="str">
        <f ca="1">IFERROR(INDIRECT(_xlfn.CONCAT("'",L$3,"'!$D$13"))*INDEX(INDIRECT(_xlfn.CONCAT("'",L$3,"'!$A$123:$A$139")),MATCH('Anexo - Planilha de Cotação'!$B30,INDIRECT(_xlfn.CONCAT("'",L$3,"'!$B$123:$B$139")),0),1),"")</f>
        <v/>
      </c>
      <c r="M30" s="159" t="str">
        <f ca="1">IFERROR(INDIRECT(_xlfn.CONCAT("'",M$3,"'!$D$13"))*INDEX(INDIRECT(_xlfn.CONCAT("'",M$3,"'!$A$123:$A$139")),MATCH('Anexo - Planilha de Cotação'!$B30,INDIRECT(_xlfn.CONCAT("'",M$3,"'!$B$123:$B$139")),0),1),"")</f>
        <v/>
      </c>
      <c r="N30" s="159" t="str">
        <f ca="1">IFERROR(INDIRECT(_xlfn.CONCAT("'",N$3,"'!$D$13"))*INDEX(INDIRECT(_xlfn.CONCAT("'",N$3,"'!$A$123:$A$139")),MATCH('Anexo - Planilha de Cotação'!$B30,INDIRECT(_xlfn.CONCAT("'",N$3,"'!$B$123:$B$139")),0),1),"")</f>
        <v/>
      </c>
      <c r="O30" s="159" t="str">
        <f ca="1">IFERROR(INDIRECT(_xlfn.CONCAT("'",O$3,"'!$D$13"))*INDEX(INDIRECT(_xlfn.CONCAT("'",O$3,"'!$A$123:$A$139")),MATCH('Anexo - Planilha de Cotação'!$B30,INDIRECT(_xlfn.CONCAT("'",O$3,"'!$B$123:$B$139")),0),1),"")</f>
        <v/>
      </c>
      <c r="P30" s="159" t="str">
        <f ca="1">IFERROR(INDIRECT(_xlfn.CONCAT("'",P$3,"'!$D$13"))*INDEX(INDIRECT(_xlfn.CONCAT("'",P$3,"'!$A$123:$A$139")),MATCH('Anexo - Planilha de Cotação'!$B30,INDIRECT(_xlfn.CONCAT("'",P$3,"'!$B$123:$B$139")),0),1),"")</f>
        <v/>
      </c>
      <c r="Q30" s="159" t="str">
        <f ca="1">IFERROR(INDIRECT(_xlfn.CONCAT("'",Q$3,"'!$D$13"))*INDEX(INDIRECT(_xlfn.CONCAT("'",Q$3,"'!$A$123:$A$139")),MATCH('Anexo - Planilha de Cotação'!$B30,INDIRECT(_xlfn.CONCAT("'",Q$3,"'!$B$123:$B$139")),0),1),"")</f>
        <v/>
      </c>
      <c r="R30" s="159" t="str">
        <f ca="1">IFERROR(INDIRECT(_xlfn.CONCAT("'",R$3,"'!$D$13"))*INDEX(INDIRECT(_xlfn.CONCAT("'",R$3,"'!$A$123:$A$139")),MATCH('Anexo - Planilha de Cotação'!$B30,INDIRECT(_xlfn.CONCAT("'",R$3,"'!$B$123:$B$139")),0),1),"")</f>
        <v/>
      </c>
      <c r="S30" s="159" t="str">
        <f ca="1">IFERROR(INDIRECT(_xlfn.CONCAT("'",S$3,"'!$D$13"))*INDEX(INDIRECT(_xlfn.CONCAT("'",S$3,"'!$A$123:$A$139")),MATCH('Anexo - Planilha de Cotação'!$B30,INDIRECT(_xlfn.CONCAT("'",S$3,"'!$B$123:$B$139")),0),1),"")</f>
        <v/>
      </c>
      <c r="T30" s="159" t="str">
        <f ca="1">IFERROR(INDIRECT(_xlfn.CONCAT("'",T$3,"'!$D$13"))*INDEX(INDIRECT(_xlfn.CONCAT("'",T$3,"'!$A$123:$A$139")),MATCH('Anexo - Planilha de Cotação'!$B30,INDIRECT(_xlfn.CONCAT("'",T$3,"'!$B$123:$B$139")),0),1),"")</f>
        <v/>
      </c>
      <c r="U30" s="159" t="str">
        <f ca="1">IFERROR(INDIRECT(_xlfn.CONCAT("'",U$3,"'!$D$13"))*INDEX(INDIRECT(_xlfn.CONCAT("'",U$3,"'!$A$123:$A$139")),MATCH('Anexo - Planilha de Cotação'!$B30,INDIRECT(_xlfn.CONCAT("'",U$3,"'!$B$123:$B$139")),0),1),"")</f>
        <v/>
      </c>
      <c r="V30" s="159" t="str">
        <f ca="1">IFERROR(INDIRECT(_xlfn.CONCAT("'",V$3,"'!$D$13"))*INDEX(INDIRECT(_xlfn.CONCAT("'",V$3,"'!$A$123:$A$139")),MATCH('Anexo - Planilha de Cotação'!$B30,INDIRECT(_xlfn.CONCAT("'",V$3,"'!$B$123:$B$139")),0),1),"")</f>
        <v/>
      </c>
      <c r="W30" s="159" t="str">
        <f ca="1">IFERROR(INDIRECT(_xlfn.CONCAT("'",W$3,"'!$D$13"))*INDEX(INDIRECT(_xlfn.CONCAT("'",W$3,"'!$A$123:$A$139")),MATCH('Anexo - Planilha de Cotação'!$B30,INDIRECT(_xlfn.CONCAT("'",W$3,"'!$B$123:$B$139")),0),1),"")</f>
        <v/>
      </c>
      <c r="X30" s="159" t="str">
        <f ca="1">IFERROR(INDIRECT(_xlfn.CONCAT("'",X$3,"'!$D$13"))*INDEX(INDIRECT(_xlfn.CONCAT("'",X$3,"'!$A$123:$A$139")),MATCH('Anexo - Planilha de Cotação'!$B30,INDIRECT(_xlfn.CONCAT("'",X$3,"'!$B$123:$B$139")),0),1),"")</f>
        <v/>
      </c>
      <c r="Y30" s="159" t="str">
        <f ca="1">IFERROR(INDIRECT(_xlfn.CONCAT("'",Y$3,"'!$D$13"))*INDEX(INDIRECT(_xlfn.CONCAT("'",Y$3,"'!$A$123:$A$139")),MATCH('Anexo - Planilha de Cotação'!$B30,INDIRECT(_xlfn.CONCAT("'",Y$3,"'!$B$123:$B$139")),0),1),"")</f>
        <v/>
      </c>
      <c r="Z30" s="159" t="str">
        <f ca="1">IFERROR(INDIRECT(_xlfn.CONCAT("'",Z$3,"'!$D$13"))*INDEX(INDIRECT(_xlfn.CONCAT("'",Z$3,"'!$A$123:$A$139")),MATCH('Anexo - Planilha de Cotação'!$B30,INDIRECT(_xlfn.CONCAT("'",Z$3,"'!$B$123:$B$139")),0),1),"")</f>
        <v/>
      </c>
      <c r="AA30" s="159" t="str">
        <f ca="1">IFERROR(INDIRECT(_xlfn.CONCAT("'",AA$3,"'!$D$13"))*INDEX(INDIRECT(_xlfn.CONCAT("'",AA$3,"'!$A$123:$A$139")),MATCH('Anexo - Planilha de Cotação'!$B30,INDIRECT(_xlfn.CONCAT("'",AA$3,"'!$B$123:$B$139")),0),1),"")</f>
        <v/>
      </c>
      <c r="AB30" s="159" t="str">
        <f ca="1">IFERROR(INDIRECT(_xlfn.CONCAT("'",AB$3,"'!$D$13"))*INDEX(INDIRECT(_xlfn.CONCAT("'",AB$3,"'!$A$123:$A$139")),MATCH('Anexo - Planilha de Cotação'!$B30,INDIRECT(_xlfn.CONCAT("'",AB$3,"'!$B$123:$B$139")),0),1),"")</f>
        <v/>
      </c>
      <c r="AC30" s="159"/>
      <c r="AD30" s="159" t="str">
        <f ca="1">IFERROR(INDIRECT(_xlfn.CONCAT("'",AD$3,"'!$D$13"))*INDEX(INDIRECT(_xlfn.CONCAT("'",AD$3,"'!$A$123:$A$139")),MATCH('Anexo - Planilha de Cotação'!$B30,INDIRECT(_xlfn.CONCAT("'",AD$3,"'!$B$123:$B$139")),0),1),"")</f>
        <v/>
      </c>
      <c r="AE30" s="159"/>
      <c r="AF30" s="159"/>
      <c r="AG30" s="159" t="str">
        <f ca="1">IFERROR(INDIRECT(_xlfn.CONCAT("'",AG$3,"'!$D$13"))*INDEX(INDIRECT(_xlfn.CONCAT("'",AG$3,"'!$A$123:$A$139")),MATCH('Anexo - Planilha de Cotação'!$B30,INDIRECT(_xlfn.CONCAT("'",AG$3,"'!$B$123:$B$139")),0),1),"")</f>
        <v/>
      </c>
      <c r="AH30" s="160">
        <f t="shared" ca="1" si="3"/>
        <v>0</v>
      </c>
      <c r="AI30" s="161">
        <f t="shared" ca="1" si="4"/>
        <v>0</v>
      </c>
    </row>
    <row r="31" spans="1:35" ht="48.75" customHeight="1" x14ac:dyDescent="0.2">
      <c r="A31" s="148">
        <v>27</v>
      </c>
      <c r="B31" s="149"/>
      <c r="C31" s="150"/>
      <c r="D31" s="158" t="str">
        <f ca="1">IFERROR(INDIRECT(_xlfn.CONCAT("'",D$3,"'!$D$13"))*INDEX(INDIRECT(_xlfn.CONCAT("'",D$3,"'!$A$123:$A$139")),MATCH('Anexo - Planilha de Cotação'!$B31,INDIRECT(_xlfn.CONCAT("'",D$3,"'!$B$123:$B$139")),0),1),"")</f>
        <v/>
      </c>
      <c r="E31" s="159" t="str">
        <f ca="1">IFERROR(INDIRECT(_xlfn.CONCAT("'",E$3,"'!$D$13"))*INDEX(INDIRECT(_xlfn.CONCAT("'",E$3,"'!$A$123:$A$139")),MATCH('Anexo - Planilha de Cotação'!$B31,INDIRECT(_xlfn.CONCAT("'",E$3,"'!$B$123:$B$139")),0),1),"")</f>
        <v/>
      </c>
      <c r="F31" s="159" t="str">
        <f ca="1">IFERROR(INDIRECT(_xlfn.CONCAT("'",F$3,"'!$D$13"))*INDEX(INDIRECT(_xlfn.CONCAT("'",F$3,"'!$A$123:$A$139")),MATCH('Anexo - Planilha de Cotação'!$B31,INDIRECT(_xlfn.CONCAT("'",F$3,"'!$B$123:$B$139")),0),1),"")</f>
        <v/>
      </c>
      <c r="G31" s="159" t="str">
        <f ca="1">IFERROR(INDIRECT(_xlfn.CONCAT("'",G$3,"'!$D$13"))*INDEX(INDIRECT(_xlfn.CONCAT("'",G$3,"'!$A$123:$A$139")),MATCH('Anexo - Planilha de Cotação'!$B31,INDIRECT(_xlfn.CONCAT("'",G$3,"'!$B$123:$B$139")),0),1),"")</f>
        <v/>
      </c>
      <c r="H31" s="159" t="str">
        <f ca="1">IFERROR(INDIRECT(_xlfn.CONCAT("'",H$3,"'!$D$13"))*INDEX(INDIRECT(_xlfn.CONCAT("'",H$3,"'!$A$123:$A$139")),MATCH('Anexo - Planilha de Cotação'!$B31,INDIRECT(_xlfn.CONCAT("'",H$3,"'!$B$123:$B$139")),0),1),"")</f>
        <v/>
      </c>
      <c r="I31" s="159" t="str">
        <f ca="1">IFERROR(INDIRECT(_xlfn.CONCAT("'",I$3,"'!$D$13"))*INDEX(INDIRECT(_xlfn.CONCAT("'",I$3,"'!$A$123:$A$139")),MATCH('Anexo - Planilha de Cotação'!$B31,INDIRECT(_xlfn.CONCAT("'",I$3,"'!$B$123:$B$139")),0),1),"")</f>
        <v/>
      </c>
      <c r="J31" s="159" t="str">
        <f ca="1">IFERROR(INDIRECT(_xlfn.CONCAT("'",J$3,"'!$D$13"))*INDEX(INDIRECT(_xlfn.CONCAT("'",J$3,"'!$A$123:$A$139")),MATCH('Anexo - Planilha de Cotação'!$B31,INDIRECT(_xlfn.CONCAT("'",J$3,"'!$B$123:$B$139")),0),1),"")</f>
        <v/>
      </c>
      <c r="K31" s="159" t="str">
        <f ca="1">IFERROR(INDIRECT(_xlfn.CONCAT("'",K$3,"'!$D$13"))*INDEX(INDIRECT(_xlfn.CONCAT("'",K$3,"'!$A$123:$A$139")),MATCH('Anexo - Planilha de Cotação'!$B31,INDIRECT(_xlfn.CONCAT("'",K$3,"'!$B$123:$B$139")),0),1),"")</f>
        <v/>
      </c>
      <c r="L31" s="159" t="str">
        <f ca="1">IFERROR(INDIRECT(_xlfn.CONCAT("'",L$3,"'!$D$13"))*INDEX(INDIRECT(_xlfn.CONCAT("'",L$3,"'!$A$123:$A$139")),MATCH('Anexo - Planilha de Cotação'!$B31,INDIRECT(_xlfn.CONCAT("'",L$3,"'!$B$123:$B$139")),0),1),"")</f>
        <v/>
      </c>
      <c r="M31" s="159" t="str">
        <f ca="1">IFERROR(INDIRECT(_xlfn.CONCAT("'",M$3,"'!$D$13"))*INDEX(INDIRECT(_xlfn.CONCAT("'",M$3,"'!$A$123:$A$139")),MATCH('Anexo - Planilha de Cotação'!$B31,INDIRECT(_xlfn.CONCAT("'",M$3,"'!$B$123:$B$139")),0),1),"")</f>
        <v/>
      </c>
      <c r="N31" s="159" t="str">
        <f ca="1">IFERROR(INDIRECT(_xlfn.CONCAT("'",N$3,"'!$D$13"))*INDEX(INDIRECT(_xlfn.CONCAT("'",N$3,"'!$A$123:$A$139")),MATCH('Anexo - Planilha de Cotação'!$B31,INDIRECT(_xlfn.CONCAT("'",N$3,"'!$B$123:$B$139")),0),1),"")</f>
        <v/>
      </c>
      <c r="O31" s="159" t="str">
        <f ca="1">IFERROR(INDIRECT(_xlfn.CONCAT("'",O$3,"'!$D$13"))*INDEX(INDIRECT(_xlfn.CONCAT("'",O$3,"'!$A$123:$A$139")),MATCH('Anexo - Planilha de Cotação'!$B31,INDIRECT(_xlfn.CONCAT("'",O$3,"'!$B$123:$B$139")),0),1),"")</f>
        <v/>
      </c>
      <c r="P31" s="159" t="str">
        <f ca="1">IFERROR(INDIRECT(_xlfn.CONCAT("'",P$3,"'!$D$13"))*INDEX(INDIRECT(_xlfn.CONCAT("'",P$3,"'!$A$123:$A$139")),MATCH('Anexo - Planilha de Cotação'!$B31,INDIRECT(_xlfn.CONCAT("'",P$3,"'!$B$123:$B$139")),0),1),"")</f>
        <v/>
      </c>
      <c r="Q31" s="159" t="str">
        <f ca="1">IFERROR(INDIRECT(_xlfn.CONCAT("'",Q$3,"'!$D$13"))*INDEX(INDIRECT(_xlfn.CONCAT("'",Q$3,"'!$A$123:$A$139")),MATCH('Anexo - Planilha de Cotação'!$B31,INDIRECT(_xlfn.CONCAT("'",Q$3,"'!$B$123:$B$139")),0),1),"")</f>
        <v/>
      </c>
      <c r="R31" s="159" t="str">
        <f ca="1">IFERROR(INDIRECT(_xlfn.CONCAT("'",R$3,"'!$D$13"))*INDEX(INDIRECT(_xlfn.CONCAT("'",R$3,"'!$A$123:$A$139")),MATCH('Anexo - Planilha de Cotação'!$B31,INDIRECT(_xlfn.CONCAT("'",R$3,"'!$B$123:$B$139")),0),1),"")</f>
        <v/>
      </c>
      <c r="S31" s="159" t="str">
        <f ca="1">IFERROR(INDIRECT(_xlfn.CONCAT("'",S$3,"'!$D$13"))*INDEX(INDIRECT(_xlfn.CONCAT("'",S$3,"'!$A$123:$A$139")),MATCH('Anexo - Planilha de Cotação'!$B31,INDIRECT(_xlfn.CONCAT("'",S$3,"'!$B$123:$B$139")),0),1),"")</f>
        <v/>
      </c>
      <c r="T31" s="159" t="str">
        <f ca="1">IFERROR(INDIRECT(_xlfn.CONCAT("'",T$3,"'!$D$13"))*INDEX(INDIRECT(_xlfn.CONCAT("'",T$3,"'!$A$123:$A$139")),MATCH('Anexo - Planilha de Cotação'!$B31,INDIRECT(_xlfn.CONCAT("'",T$3,"'!$B$123:$B$139")),0),1),"")</f>
        <v/>
      </c>
      <c r="U31" s="159" t="str">
        <f ca="1">IFERROR(INDIRECT(_xlfn.CONCAT("'",U$3,"'!$D$13"))*INDEX(INDIRECT(_xlfn.CONCAT("'",U$3,"'!$A$123:$A$139")),MATCH('Anexo - Planilha de Cotação'!$B31,INDIRECT(_xlfn.CONCAT("'",U$3,"'!$B$123:$B$139")),0),1),"")</f>
        <v/>
      </c>
      <c r="V31" s="159" t="str">
        <f ca="1">IFERROR(INDIRECT(_xlfn.CONCAT("'",V$3,"'!$D$13"))*INDEX(INDIRECT(_xlfn.CONCAT("'",V$3,"'!$A$123:$A$139")),MATCH('Anexo - Planilha de Cotação'!$B31,INDIRECT(_xlfn.CONCAT("'",V$3,"'!$B$123:$B$139")),0),1),"")</f>
        <v/>
      </c>
      <c r="W31" s="159" t="str">
        <f ca="1">IFERROR(INDIRECT(_xlfn.CONCAT("'",W$3,"'!$D$13"))*INDEX(INDIRECT(_xlfn.CONCAT("'",W$3,"'!$A$123:$A$139")),MATCH('Anexo - Planilha de Cotação'!$B31,INDIRECT(_xlfn.CONCAT("'",W$3,"'!$B$123:$B$139")),0),1),"")</f>
        <v/>
      </c>
      <c r="X31" s="159" t="str">
        <f ca="1">IFERROR(INDIRECT(_xlfn.CONCAT("'",X$3,"'!$D$13"))*INDEX(INDIRECT(_xlfn.CONCAT("'",X$3,"'!$A$123:$A$139")),MATCH('Anexo - Planilha de Cotação'!$B31,INDIRECT(_xlfn.CONCAT("'",X$3,"'!$B$123:$B$139")),0),1),"")</f>
        <v/>
      </c>
      <c r="Y31" s="159" t="str">
        <f ca="1">IFERROR(INDIRECT(_xlfn.CONCAT("'",Y$3,"'!$D$13"))*INDEX(INDIRECT(_xlfn.CONCAT("'",Y$3,"'!$A$123:$A$139")),MATCH('Anexo - Planilha de Cotação'!$B31,INDIRECT(_xlfn.CONCAT("'",Y$3,"'!$B$123:$B$139")),0),1),"")</f>
        <v/>
      </c>
      <c r="Z31" s="159" t="str">
        <f ca="1">IFERROR(INDIRECT(_xlfn.CONCAT("'",Z$3,"'!$D$13"))*INDEX(INDIRECT(_xlfn.CONCAT("'",Z$3,"'!$A$123:$A$139")),MATCH('Anexo - Planilha de Cotação'!$B31,INDIRECT(_xlfn.CONCAT("'",Z$3,"'!$B$123:$B$139")),0),1),"")</f>
        <v/>
      </c>
      <c r="AA31" s="159" t="str">
        <f ca="1">IFERROR(INDIRECT(_xlfn.CONCAT("'",AA$3,"'!$D$13"))*INDEX(INDIRECT(_xlfn.CONCAT("'",AA$3,"'!$A$123:$A$139")),MATCH('Anexo - Planilha de Cotação'!$B31,INDIRECT(_xlfn.CONCAT("'",AA$3,"'!$B$123:$B$139")),0),1),"")</f>
        <v/>
      </c>
      <c r="AB31" s="159" t="str">
        <f ca="1">IFERROR(INDIRECT(_xlfn.CONCAT("'",AB$3,"'!$D$13"))*INDEX(INDIRECT(_xlfn.CONCAT("'",AB$3,"'!$A$123:$A$139")),MATCH('Anexo - Planilha de Cotação'!$B31,INDIRECT(_xlfn.CONCAT("'",AB$3,"'!$B$123:$B$139")),0),1),"")</f>
        <v/>
      </c>
      <c r="AC31" s="159"/>
      <c r="AD31" s="159" t="str">
        <f ca="1">IFERROR(INDIRECT(_xlfn.CONCAT("'",AD$3,"'!$D$13"))*INDEX(INDIRECT(_xlfn.CONCAT("'",AD$3,"'!$A$123:$A$139")),MATCH('Anexo - Planilha de Cotação'!$B31,INDIRECT(_xlfn.CONCAT("'",AD$3,"'!$B$123:$B$139")),0),1),"")</f>
        <v/>
      </c>
      <c r="AE31" s="159"/>
      <c r="AF31" s="159"/>
      <c r="AG31" s="159" t="str">
        <f ca="1">IFERROR(INDIRECT(_xlfn.CONCAT("'",AG$3,"'!$D$13"))*INDEX(INDIRECT(_xlfn.CONCAT("'",AG$3,"'!$A$123:$A$139")),MATCH('Anexo - Planilha de Cotação'!$B31,INDIRECT(_xlfn.CONCAT("'",AG$3,"'!$B$123:$B$139")),0),1),"")</f>
        <v/>
      </c>
      <c r="AH31" s="160">
        <f t="shared" ca="1" si="3"/>
        <v>0</v>
      </c>
      <c r="AI31" s="161">
        <f t="shared" ca="1" si="4"/>
        <v>0</v>
      </c>
    </row>
    <row r="32" spans="1:35" ht="48.75" customHeight="1" x14ac:dyDescent="0.2">
      <c r="A32" s="148">
        <v>28</v>
      </c>
      <c r="B32" s="149"/>
      <c r="C32" s="150"/>
      <c r="D32" s="158" t="str">
        <f ca="1">IFERROR(INDIRECT(_xlfn.CONCAT("'",D$3,"'!$D$13"))*INDEX(INDIRECT(_xlfn.CONCAT("'",D$3,"'!$A$123:$A$139")),MATCH('Anexo - Planilha de Cotação'!$B32,INDIRECT(_xlfn.CONCAT("'",D$3,"'!$B$123:$B$139")),0),1),"")</f>
        <v/>
      </c>
      <c r="E32" s="159" t="str">
        <f ca="1">IFERROR(INDIRECT(_xlfn.CONCAT("'",E$3,"'!$D$13"))*INDEX(INDIRECT(_xlfn.CONCAT("'",E$3,"'!$A$123:$A$139")),MATCH('Anexo - Planilha de Cotação'!$B32,INDIRECT(_xlfn.CONCAT("'",E$3,"'!$B$123:$B$139")),0),1),"")</f>
        <v/>
      </c>
      <c r="F32" s="159" t="str">
        <f ca="1">IFERROR(INDIRECT(_xlfn.CONCAT("'",F$3,"'!$D$13"))*INDEX(INDIRECT(_xlfn.CONCAT("'",F$3,"'!$A$123:$A$139")),MATCH('Anexo - Planilha de Cotação'!$B32,INDIRECT(_xlfn.CONCAT("'",F$3,"'!$B$123:$B$139")),0),1),"")</f>
        <v/>
      </c>
      <c r="G32" s="159" t="str">
        <f ca="1">IFERROR(INDIRECT(_xlfn.CONCAT("'",G$3,"'!$D$13"))*INDEX(INDIRECT(_xlfn.CONCAT("'",G$3,"'!$A$123:$A$139")),MATCH('Anexo - Planilha de Cotação'!$B32,INDIRECT(_xlfn.CONCAT("'",G$3,"'!$B$123:$B$139")),0),1),"")</f>
        <v/>
      </c>
      <c r="H32" s="159" t="str">
        <f ca="1">IFERROR(INDIRECT(_xlfn.CONCAT("'",H$3,"'!$D$13"))*INDEX(INDIRECT(_xlfn.CONCAT("'",H$3,"'!$A$123:$A$139")),MATCH('Anexo - Planilha de Cotação'!$B32,INDIRECT(_xlfn.CONCAT("'",H$3,"'!$B$123:$B$139")),0),1),"")</f>
        <v/>
      </c>
      <c r="I32" s="159" t="str">
        <f ca="1">IFERROR(INDIRECT(_xlfn.CONCAT("'",I$3,"'!$D$13"))*INDEX(INDIRECT(_xlfn.CONCAT("'",I$3,"'!$A$123:$A$139")),MATCH('Anexo - Planilha de Cotação'!$B32,INDIRECT(_xlfn.CONCAT("'",I$3,"'!$B$123:$B$139")),0),1),"")</f>
        <v/>
      </c>
      <c r="J32" s="159" t="str">
        <f ca="1">IFERROR(INDIRECT(_xlfn.CONCAT("'",J$3,"'!$D$13"))*INDEX(INDIRECT(_xlfn.CONCAT("'",J$3,"'!$A$123:$A$139")),MATCH('Anexo - Planilha de Cotação'!$B32,INDIRECT(_xlfn.CONCAT("'",J$3,"'!$B$123:$B$139")),0),1),"")</f>
        <v/>
      </c>
      <c r="K32" s="159" t="str">
        <f ca="1">IFERROR(INDIRECT(_xlfn.CONCAT("'",K$3,"'!$D$13"))*INDEX(INDIRECT(_xlfn.CONCAT("'",K$3,"'!$A$123:$A$139")),MATCH('Anexo - Planilha de Cotação'!$B32,INDIRECT(_xlfn.CONCAT("'",K$3,"'!$B$123:$B$139")),0),1),"")</f>
        <v/>
      </c>
      <c r="L32" s="159" t="str">
        <f ca="1">IFERROR(INDIRECT(_xlfn.CONCAT("'",L$3,"'!$D$13"))*INDEX(INDIRECT(_xlfn.CONCAT("'",L$3,"'!$A$123:$A$139")),MATCH('Anexo - Planilha de Cotação'!$B32,INDIRECT(_xlfn.CONCAT("'",L$3,"'!$B$123:$B$139")),0),1),"")</f>
        <v/>
      </c>
      <c r="M32" s="159" t="str">
        <f ca="1">IFERROR(INDIRECT(_xlfn.CONCAT("'",M$3,"'!$D$13"))*INDEX(INDIRECT(_xlfn.CONCAT("'",M$3,"'!$A$123:$A$139")),MATCH('Anexo - Planilha de Cotação'!$B32,INDIRECT(_xlfn.CONCAT("'",M$3,"'!$B$123:$B$139")),0),1),"")</f>
        <v/>
      </c>
      <c r="N32" s="159" t="str">
        <f ca="1">IFERROR(INDIRECT(_xlfn.CONCAT("'",N$3,"'!$D$13"))*INDEX(INDIRECT(_xlfn.CONCAT("'",N$3,"'!$A$123:$A$139")),MATCH('Anexo - Planilha de Cotação'!$B32,INDIRECT(_xlfn.CONCAT("'",N$3,"'!$B$123:$B$139")),0),1),"")</f>
        <v/>
      </c>
      <c r="O32" s="159" t="str">
        <f ca="1">IFERROR(INDIRECT(_xlfn.CONCAT("'",O$3,"'!$D$13"))*INDEX(INDIRECT(_xlfn.CONCAT("'",O$3,"'!$A$123:$A$139")),MATCH('Anexo - Planilha de Cotação'!$B32,INDIRECT(_xlfn.CONCAT("'",O$3,"'!$B$123:$B$139")),0),1),"")</f>
        <v/>
      </c>
      <c r="P32" s="159" t="str">
        <f ca="1">IFERROR(INDIRECT(_xlfn.CONCAT("'",P$3,"'!$D$13"))*INDEX(INDIRECT(_xlfn.CONCAT("'",P$3,"'!$A$123:$A$139")),MATCH('Anexo - Planilha de Cotação'!$B32,INDIRECT(_xlfn.CONCAT("'",P$3,"'!$B$123:$B$139")),0),1),"")</f>
        <v/>
      </c>
      <c r="Q32" s="159" t="str">
        <f ca="1">IFERROR(INDIRECT(_xlfn.CONCAT("'",Q$3,"'!$D$13"))*INDEX(INDIRECT(_xlfn.CONCAT("'",Q$3,"'!$A$123:$A$139")),MATCH('Anexo - Planilha de Cotação'!$B32,INDIRECT(_xlfn.CONCAT("'",Q$3,"'!$B$123:$B$139")),0),1),"")</f>
        <v/>
      </c>
      <c r="R32" s="159" t="str">
        <f ca="1">IFERROR(INDIRECT(_xlfn.CONCAT("'",R$3,"'!$D$13"))*INDEX(INDIRECT(_xlfn.CONCAT("'",R$3,"'!$A$123:$A$139")),MATCH('Anexo - Planilha de Cotação'!$B32,INDIRECT(_xlfn.CONCAT("'",R$3,"'!$B$123:$B$139")),0),1),"")</f>
        <v/>
      </c>
      <c r="S32" s="159" t="str">
        <f ca="1">IFERROR(INDIRECT(_xlfn.CONCAT("'",S$3,"'!$D$13"))*INDEX(INDIRECT(_xlfn.CONCAT("'",S$3,"'!$A$123:$A$139")),MATCH('Anexo - Planilha de Cotação'!$B32,INDIRECT(_xlfn.CONCAT("'",S$3,"'!$B$123:$B$139")),0),1),"")</f>
        <v/>
      </c>
      <c r="T32" s="159" t="str">
        <f ca="1">IFERROR(INDIRECT(_xlfn.CONCAT("'",T$3,"'!$D$13"))*INDEX(INDIRECT(_xlfn.CONCAT("'",T$3,"'!$A$123:$A$139")),MATCH('Anexo - Planilha de Cotação'!$B32,INDIRECT(_xlfn.CONCAT("'",T$3,"'!$B$123:$B$139")),0),1),"")</f>
        <v/>
      </c>
      <c r="U32" s="159" t="str">
        <f ca="1">IFERROR(INDIRECT(_xlfn.CONCAT("'",U$3,"'!$D$13"))*INDEX(INDIRECT(_xlfn.CONCAT("'",U$3,"'!$A$123:$A$139")),MATCH('Anexo - Planilha de Cotação'!$B32,INDIRECT(_xlfn.CONCAT("'",U$3,"'!$B$123:$B$139")),0),1),"")</f>
        <v/>
      </c>
      <c r="V32" s="159" t="str">
        <f ca="1">IFERROR(INDIRECT(_xlfn.CONCAT("'",V$3,"'!$D$13"))*INDEX(INDIRECT(_xlfn.CONCAT("'",V$3,"'!$A$123:$A$139")),MATCH('Anexo - Planilha de Cotação'!$B32,INDIRECT(_xlfn.CONCAT("'",V$3,"'!$B$123:$B$139")),0),1),"")</f>
        <v/>
      </c>
      <c r="W32" s="159" t="str">
        <f ca="1">IFERROR(INDIRECT(_xlfn.CONCAT("'",W$3,"'!$D$13"))*INDEX(INDIRECT(_xlfn.CONCAT("'",W$3,"'!$A$123:$A$139")),MATCH('Anexo - Planilha de Cotação'!$B32,INDIRECT(_xlfn.CONCAT("'",W$3,"'!$B$123:$B$139")),0),1),"")</f>
        <v/>
      </c>
      <c r="X32" s="159" t="str">
        <f ca="1">IFERROR(INDIRECT(_xlfn.CONCAT("'",X$3,"'!$D$13"))*INDEX(INDIRECT(_xlfn.CONCAT("'",X$3,"'!$A$123:$A$139")),MATCH('Anexo - Planilha de Cotação'!$B32,INDIRECT(_xlfn.CONCAT("'",X$3,"'!$B$123:$B$139")),0),1),"")</f>
        <v/>
      </c>
      <c r="Y32" s="159" t="str">
        <f ca="1">IFERROR(INDIRECT(_xlfn.CONCAT("'",Y$3,"'!$D$13"))*INDEX(INDIRECT(_xlfn.CONCAT("'",Y$3,"'!$A$123:$A$139")),MATCH('Anexo - Planilha de Cotação'!$B32,INDIRECT(_xlfn.CONCAT("'",Y$3,"'!$B$123:$B$139")),0),1),"")</f>
        <v/>
      </c>
      <c r="Z32" s="159" t="str">
        <f ca="1">IFERROR(INDIRECT(_xlfn.CONCAT("'",Z$3,"'!$D$13"))*INDEX(INDIRECT(_xlfn.CONCAT("'",Z$3,"'!$A$123:$A$139")),MATCH('Anexo - Planilha de Cotação'!$B32,INDIRECT(_xlfn.CONCAT("'",Z$3,"'!$B$123:$B$139")),0),1),"")</f>
        <v/>
      </c>
      <c r="AA32" s="159" t="str">
        <f ca="1">IFERROR(INDIRECT(_xlfn.CONCAT("'",AA$3,"'!$D$13"))*INDEX(INDIRECT(_xlfn.CONCAT("'",AA$3,"'!$A$123:$A$139")),MATCH('Anexo - Planilha de Cotação'!$B32,INDIRECT(_xlfn.CONCAT("'",AA$3,"'!$B$123:$B$139")),0),1),"")</f>
        <v/>
      </c>
      <c r="AB32" s="159" t="str">
        <f ca="1">IFERROR(INDIRECT(_xlfn.CONCAT("'",AB$3,"'!$D$13"))*INDEX(INDIRECT(_xlfn.CONCAT("'",AB$3,"'!$A$123:$A$139")),MATCH('Anexo - Planilha de Cotação'!$B32,INDIRECT(_xlfn.CONCAT("'",AB$3,"'!$B$123:$B$139")),0),1),"")</f>
        <v/>
      </c>
      <c r="AC32" s="159"/>
      <c r="AD32" s="159" t="str">
        <f ca="1">IFERROR(INDIRECT(_xlfn.CONCAT("'",AD$3,"'!$D$13"))*INDEX(INDIRECT(_xlfn.CONCAT("'",AD$3,"'!$A$123:$A$139")),MATCH('Anexo - Planilha de Cotação'!$B32,INDIRECT(_xlfn.CONCAT("'",AD$3,"'!$B$123:$B$139")),0),1),"")</f>
        <v/>
      </c>
      <c r="AE32" s="159"/>
      <c r="AF32" s="159"/>
      <c r="AG32" s="159" t="str">
        <f ca="1">IFERROR(INDIRECT(_xlfn.CONCAT("'",AG$3,"'!$D$13"))*INDEX(INDIRECT(_xlfn.CONCAT("'",AG$3,"'!$A$123:$A$139")),MATCH('Anexo - Planilha de Cotação'!$B32,INDIRECT(_xlfn.CONCAT("'",AG$3,"'!$B$123:$B$139")),0),1),"")</f>
        <v/>
      </c>
      <c r="AH32" s="160">
        <f t="shared" ca="1" si="3"/>
        <v>0</v>
      </c>
      <c r="AI32" s="161">
        <f t="shared" ca="1" si="4"/>
        <v>0</v>
      </c>
    </row>
    <row r="33" spans="1:35" ht="48.75" customHeight="1" x14ac:dyDescent="0.2">
      <c r="A33" s="148">
        <v>29</v>
      </c>
      <c r="B33" s="149"/>
      <c r="C33" s="150"/>
      <c r="D33" s="158" t="str">
        <f ca="1">IFERROR(INDIRECT(_xlfn.CONCAT("'",D$3,"'!$D$13"))*INDEX(INDIRECT(_xlfn.CONCAT("'",D$3,"'!$A$123:$A$139")),MATCH('Anexo - Planilha de Cotação'!$B33,INDIRECT(_xlfn.CONCAT("'",D$3,"'!$B$123:$B$139")),0),1),"")</f>
        <v/>
      </c>
      <c r="E33" s="159" t="str">
        <f ca="1">IFERROR(INDIRECT(_xlfn.CONCAT("'",E$3,"'!$D$13"))*INDEX(INDIRECT(_xlfn.CONCAT("'",E$3,"'!$A$123:$A$139")),MATCH('Anexo - Planilha de Cotação'!$B33,INDIRECT(_xlfn.CONCAT("'",E$3,"'!$B$123:$B$139")),0),1),"")</f>
        <v/>
      </c>
      <c r="F33" s="159" t="str">
        <f ca="1">IFERROR(INDIRECT(_xlfn.CONCAT("'",F$3,"'!$D$13"))*INDEX(INDIRECT(_xlfn.CONCAT("'",F$3,"'!$A$123:$A$139")),MATCH('Anexo - Planilha de Cotação'!$B33,INDIRECT(_xlfn.CONCAT("'",F$3,"'!$B$123:$B$139")),0),1),"")</f>
        <v/>
      </c>
      <c r="G33" s="159" t="str">
        <f ca="1">IFERROR(INDIRECT(_xlfn.CONCAT("'",G$3,"'!$D$13"))*INDEX(INDIRECT(_xlfn.CONCAT("'",G$3,"'!$A$123:$A$139")),MATCH('Anexo - Planilha de Cotação'!$B33,INDIRECT(_xlfn.CONCAT("'",G$3,"'!$B$123:$B$139")),0),1),"")</f>
        <v/>
      </c>
      <c r="H33" s="159" t="str">
        <f ca="1">IFERROR(INDIRECT(_xlfn.CONCAT("'",H$3,"'!$D$13"))*INDEX(INDIRECT(_xlfn.CONCAT("'",H$3,"'!$A$123:$A$139")),MATCH('Anexo - Planilha de Cotação'!$B33,INDIRECT(_xlfn.CONCAT("'",H$3,"'!$B$123:$B$139")),0),1),"")</f>
        <v/>
      </c>
      <c r="I33" s="159" t="str">
        <f ca="1">IFERROR(INDIRECT(_xlfn.CONCAT("'",I$3,"'!$D$13"))*INDEX(INDIRECT(_xlfn.CONCAT("'",I$3,"'!$A$123:$A$139")),MATCH('Anexo - Planilha de Cotação'!$B33,INDIRECT(_xlfn.CONCAT("'",I$3,"'!$B$123:$B$139")),0),1),"")</f>
        <v/>
      </c>
      <c r="J33" s="159" t="str">
        <f ca="1">IFERROR(INDIRECT(_xlfn.CONCAT("'",J$3,"'!$D$13"))*INDEX(INDIRECT(_xlfn.CONCAT("'",J$3,"'!$A$123:$A$139")),MATCH('Anexo - Planilha de Cotação'!$B33,INDIRECT(_xlfn.CONCAT("'",J$3,"'!$B$123:$B$139")),0),1),"")</f>
        <v/>
      </c>
      <c r="K33" s="159" t="str">
        <f ca="1">IFERROR(INDIRECT(_xlfn.CONCAT("'",K$3,"'!$D$13"))*INDEX(INDIRECT(_xlfn.CONCAT("'",K$3,"'!$A$123:$A$139")),MATCH('Anexo - Planilha de Cotação'!$B33,INDIRECT(_xlfn.CONCAT("'",K$3,"'!$B$123:$B$139")),0),1),"")</f>
        <v/>
      </c>
      <c r="L33" s="159" t="str">
        <f ca="1">IFERROR(INDIRECT(_xlfn.CONCAT("'",L$3,"'!$D$13"))*INDEX(INDIRECT(_xlfn.CONCAT("'",L$3,"'!$A$123:$A$139")),MATCH('Anexo - Planilha de Cotação'!$B33,INDIRECT(_xlfn.CONCAT("'",L$3,"'!$B$123:$B$139")),0),1),"")</f>
        <v/>
      </c>
      <c r="M33" s="159" t="str">
        <f ca="1">IFERROR(INDIRECT(_xlfn.CONCAT("'",M$3,"'!$D$13"))*INDEX(INDIRECT(_xlfn.CONCAT("'",M$3,"'!$A$123:$A$139")),MATCH('Anexo - Planilha de Cotação'!$B33,INDIRECT(_xlfn.CONCAT("'",M$3,"'!$B$123:$B$139")),0),1),"")</f>
        <v/>
      </c>
      <c r="N33" s="159" t="str">
        <f ca="1">IFERROR(INDIRECT(_xlfn.CONCAT("'",N$3,"'!$D$13"))*INDEX(INDIRECT(_xlfn.CONCAT("'",N$3,"'!$A$123:$A$139")),MATCH('Anexo - Planilha de Cotação'!$B33,INDIRECT(_xlfn.CONCAT("'",N$3,"'!$B$123:$B$139")),0),1),"")</f>
        <v/>
      </c>
      <c r="O33" s="159" t="str">
        <f ca="1">IFERROR(INDIRECT(_xlfn.CONCAT("'",O$3,"'!$D$13"))*INDEX(INDIRECT(_xlfn.CONCAT("'",O$3,"'!$A$123:$A$139")),MATCH('Anexo - Planilha de Cotação'!$B33,INDIRECT(_xlfn.CONCAT("'",O$3,"'!$B$123:$B$139")),0),1),"")</f>
        <v/>
      </c>
      <c r="P33" s="159" t="str">
        <f ca="1">IFERROR(INDIRECT(_xlfn.CONCAT("'",P$3,"'!$D$13"))*INDEX(INDIRECT(_xlfn.CONCAT("'",P$3,"'!$A$123:$A$139")),MATCH('Anexo - Planilha de Cotação'!$B33,INDIRECT(_xlfn.CONCAT("'",P$3,"'!$B$123:$B$139")),0),1),"")</f>
        <v/>
      </c>
      <c r="Q33" s="159" t="str">
        <f ca="1">IFERROR(INDIRECT(_xlfn.CONCAT("'",Q$3,"'!$D$13"))*INDEX(INDIRECT(_xlfn.CONCAT("'",Q$3,"'!$A$123:$A$139")),MATCH('Anexo - Planilha de Cotação'!$B33,INDIRECT(_xlfn.CONCAT("'",Q$3,"'!$B$123:$B$139")),0),1),"")</f>
        <v/>
      </c>
      <c r="R33" s="159" t="str">
        <f ca="1">IFERROR(INDIRECT(_xlfn.CONCAT("'",R$3,"'!$D$13"))*INDEX(INDIRECT(_xlfn.CONCAT("'",R$3,"'!$A$123:$A$139")),MATCH('Anexo - Planilha de Cotação'!$B33,INDIRECT(_xlfn.CONCAT("'",R$3,"'!$B$123:$B$139")),0),1),"")</f>
        <v/>
      </c>
      <c r="S33" s="159" t="str">
        <f ca="1">IFERROR(INDIRECT(_xlfn.CONCAT("'",S$3,"'!$D$13"))*INDEX(INDIRECT(_xlfn.CONCAT("'",S$3,"'!$A$123:$A$139")),MATCH('Anexo - Planilha de Cotação'!$B33,INDIRECT(_xlfn.CONCAT("'",S$3,"'!$B$123:$B$139")),0),1),"")</f>
        <v/>
      </c>
      <c r="T33" s="159" t="str">
        <f ca="1">IFERROR(INDIRECT(_xlfn.CONCAT("'",T$3,"'!$D$13"))*INDEX(INDIRECT(_xlfn.CONCAT("'",T$3,"'!$A$123:$A$139")),MATCH('Anexo - Planilha de Cotação'!$B33,INDIRECT(_xlfn.CONCAT("'",T$3,"'!$B$123:$B$139")),0),1),"")</f>
        <v/>
      </c>
      <c r="U33" s="159" t="str">
        <f ca="1">IFERROR(INDIRECT(_xlfn.CONCAT("'",U$3,"'!$D$13"))*INDEX(INDIRECT(_xlfn.CONCAT("'",U$3,"'!$A$123:$A$139")),MATCH('Anexo - Planilha de Cotação'!$B33,INDIRECT(_xlfn.CONCAT("'",U$3,"'!$B$123:$B$139")),0),1),"")</f>
        <v/>
      </c>
      <c r="V33" s="159" t="str">
        <f ca="1">IFERROR(INDIRECT(_xlfn.CONCAT("'",V$3,"'!$D$13"))*INDEX(INDIRECT(_xlfn.CONCAT("'",V$3,"'!$A$123:$A$139")),MATCH('Anexo - Planilha de Cotação'!$B33,INDIRECT(_xlfn.CONCAT("'",V$3,"'!$B$123:$B$139")),0),1),"")</f>
        <v/>
      </c>
      <c r="W33" s="159" t="str">
        <f ca="1">IFERROR(INDIRECT(_xlfn.CONCAT("'",W$3,"'!$D$13"))*INDEX(INDIRECT(_xlfn.CONCAT("'",W$3,"'!$A$123:$A$139")),MATCH('Anexo - Planilha de Cotação'!$B33,INDIRECT(_xlfn.CONCAT("'",W$3,"'!$B$123:$B$139")),0),1),"")</f>
        <v/>
      </c>
      <c r="X33" s="159" t="str">
        <f ca="1">IFERROR(INDIRECT(_xlfn.CONCAT("'",X$3,"'!$D$13"))*INDEX(INDIRECT(_xlfn.CONCAT("'",X$3,"'!$A$123:$A$139")),MATCH('Anexo - Planilha de Cotação'!$B33,INDIRECT(_xlfn.CONCAT("'",X$3,"'!$B$123:$B$139")),0),1),"")</f>
        <v/>
      </c>
      <c r="Y33" s="159" t="str">
        <f ca="1">IFERROR(INDIRECT(_xlfn.CONCAT("'",Y$3,"'!$D$13"))*INDEX(INDIRECT(_xlfn.CONCAT("'",Y$3,"'!$A$123:$A$139")),MATCH('Anexo - Planilha de Cotação'!$B33,INDIRECT(_xlfn.CONCAT("'",Y$3,"'!$B$123:$B$139")),0),1),"")</f>
        <v/>
      </c>
      <c r="Z33" s="159" t="str">
        <f ca="1">IFERROR(INDIRECT(_xlfn.CONCAT("'",Z$3,"'!$D$13"))*INDEX(INDIRECT(_xlfn.CONCAT("'",Z$3,"'!$A$123:$A$139")),MATCH('Anexo - Planilha de Cotação'!$B33,INDIRECT(_xlfn.CONCAT("'",Z$3,"'!$B$123:$B$139")),0),1),"")</f>
        <v/>
      </c>
      <c r="AA33" s="159" t="str">
        <f ca="1">IFERROR(INDIRECT(_xlfn.CONCAT("'",AA$3,"'!$D$13"))*INDEX(INDIRECT(_xlfn.CONCAT("'",AA$3,"'!$A$123:$A$139")),MATCH('Anexo - Planilha de Cotação'!$B33,INDIRECT(_xlfn.CONCAT("'",AA$3,"'!$B$123:$B$139")),0),1),"")</f>
        <v/>
      </c>
      <c r="AB33" s="159" t="str">
        <f ca="1">IFERROR(INDIRECT(_xlfn.CONCAT("'",AB$3,"'!$D$13"))*INDEX(INDIRECT(_xlfn.CONCAT("'",AB$3,"'!$A$123:$A$139")),MATCH('Anexo - Planilha de Cotação'!$B33,INDIRECT(_xlfn.CONCAT("'",AB$3,"'!$B$123:$B$139")),0),1),"")</f>
        <v/>
      </c>
      <c r="AC33" s="159"/>
      <c r="AD33" s="159" t="str">
        <f ca="1">IFERROR(INDIRECT(_xlfn.CONCAT("'",AD$3,"'!$D$13"))*INDEX(INDIRECT(_xlfn.CONCAT("'",AD$3,"'!$A$123:$A$139")),MATCH('Anexo - Planilha de Cotação'!$B33,INDIRECT(_xlfn.CONCAT("'",AD$3,"'!$B$123:$B$139")),0),1),"")</f>
        <v/>
      </c>
      <c r="AE33" s="159"/>
      <c r="AF33" s="159"/>
      <c r="AG33" s="159" t="str">
        <f ca="1">IFERROR(INDIRECT(_xlfn.CONCAT("'",AG$3,"'!$D$13"))*INDEX(INDIRECT(_xlfn.CONCAT("'",AG$3,"'!$A$123:$A$139")),MATCH('Anexo - Planilha de Cotação'!$B33,INDIRECT(_xlfn.CONCAT("'",AG$3,"'!$B$123:$B$139")),0),1),"")</f>
        <v/>
      </c>
      <c r="AH33" s="160">
        <f t="shared" ca="1" si="3"/>
        <v>0</v>
      </c>
      <c r="AI33" s="161">
        <f t="shared" ca="1" si="4"/>
        <v>0</v>
      </c>
    </row>
    <row r="34" spans="1:35" ht="48.75" customHeight="1" x14ac:dyDescent="0.2">
      <c r="A34" s="148">
        <v>30</v>
      </c>
      <c r="B34" s="149"/>
      <c r="C34" s="150"/>
      <c r="D34" s="158" t="str">
        <f ca="1">IFERROR(INDIRECT(_xlfn.CONCAT("'",D$3,"'!$D$13"))*INDEX(INDIRECT(_xlfn.CONCAT("'",D$3,"'!$A$123:$A$139")),MATCH('Anexo - Planilha de Cotação'!$B34,INDIRECT(_xlfn.CONCAT("'",D$3,"'!$B$123:$B$139")),0),1),"")</f>
        <v/>
      </c>
      <c r="E34" s="159" t="str">
        <f ca="1">IFERROR(INDIRECT(_xlfn.CONCAT("'",E$3,"'!$D$13"))*INDEX(INDIRECT(_xlfn.CONCAT("'",E$3,"'!$A$123:$A$139")),MATCH('Anexo - Planilha de Cotação'!$B34,INDIRECT(_xlfn.CONCAT("'",E$3,"'!$B$123:$B$139")),0),1),"")</f>
        <v/>
      </c>
      <c r="F34" s="159" t="str">
        <f ca="1">IFERROR(INDIRECT(_xlfn.CONCAT("'",F$3,"'!$D$13"))*INDEX(INDIRECT(_xlfn.CONCAT("'",F$3,"'!$A$123:$A$139")),MATCH('Anexo - Planilha de Cotação'!$B34,INDIRECT(_xlfn.CONCAT("'",F$3,"'!$B$123:$B$139")),0),1),"")</f>
        <v/>
      </c>
      <c r="G34" s="159" t="str">
        <f ca="1">IFERROR(INDIRECT(_xlfn.CONCAT("'",G$3,"'!$D$13"))*INDEX(INDIRECT(_xlfn.CONCAT("'",G$3,"'!$A$123:$A$139")),MATCH('Anexo - Planilha de Cotação'!$B34,INDIRECT(_xlfn.CONCAT("'",G$3,"'!$B$123:$B$139")),0),1),"")</f>
        <v/>
      </c>
      <c r="H34" s="159" t="str">
        <f ca="1">IFERROR(INDIRECT(_xlfn.CONCAT("'",H$3,"'!$D$13"))*INDEX(INDIRECT(_xlfn.CONCAT("'",H$3,"'!$A$123:$A$139")),MATCH('Anexo - Planilha de Cotação'!$B34,INDIRECT(_xlfn.CONCAT("'",H$3,"'!$B$123:$B$139")),0),1),"")</f>
        <v/>
      </c>
      <c r="I34" s="159" t="str">
        <f ca="1">IFERROR(INDIRECT(_xlfn.CONCAT("'",I$3,"'!$D$13"))*INDEX(INDIRECT(_xlfn.CONCAT("'",I$3,"'!$A$123:$A$139")),MATCH('Anexo - Planilha de Cotação'!$B34,INDIRECT(_xlfn.CONCAT("'",I$3,"'!$B$123:$B$139")),0),1),"")</f>
        <v/>
      </c>
      <c r="J34" s="159" t="str">
        <f ca="1">IFERROR(INDIRECT(_xlfn.CONCAT("'",J$3,"'!$D$13"))*INDEX(INDIRECT(_xlfn.CONCAT("'",J$3,"'!$A$123:$A$139")),MATCH('Anexo - Planilha de Cotação'!$B34,INDIRECT(_xlfn.CONCAT("'",J$3,"'!$B$123:$B$139")),0),1),"")</f>
        <v/>
      </c>
      <c r="K34" s="159" t="str">
        <f ca="1">IFERROR(INDIRECT(_xlfn.CONCAT("'",K$3,"'!$D$13"))*INDEX(INDIRECT(_xlfn.CONCAT("'",K$3,"'!$A$123:$A$139")),MATCH('Anexo - Planilha de Cotação'!$B34,INDIRECT(_xlfn.CONCAT("'",K$3,"'!$B$123:$B$139")),0),1),"")</f>
        <v/>
      </c>
      <c r="L34" s="159" t="str">
        <f ca="1">IFERROR(INDIRECT(_xlfn.CONCAT("'",L$3,"'!$D$13"))*INDEX(INDIRECT(_xlfn.CONCAT("'",L$3,"'!$A$123:$A$139")),MATCH('Anexo - Planilha de Cotação'!$B34,INDIRECT(_xlfn.CONCAT("'",L$3,"'!$B$123:$B$139")),0),1),"")</f>
        <v/>
      </c>
      <c r="M34" s="159" t="str">
        <f ca="1">IFERROR(INDIRECT(_xlfn.CONCAT("'",M$3,"'!$D$13"))*INDEX(INDIRECT(_xlfn.CONCAT("'",M$3,"'!$A$123:$A$139")),MATCH('Anexo - Planilha de Cotação'!$B34,INDIRECT(_xlfn.CONCAT("'",M$3,"'!$B$123:$B$139")),0),1),"")</f>
        <v/>
      </c>
      <c r="N34" s="159" t="str">
        <f ca="1">IFERROR(INDIRECT(_xlfn.CONCAT("'",N$3,"'!$D$13"))*INDEX(INDIRECT(_xlfn.CONCAT("'",N$3,"'!$A$123:$A$139")),MATCH('Anexo - Planilha de Cotação'!$B34,INDIRECT(_xlfn.CONCAT("'",N$3,"'!$B$123:$B$139")),0),1),"")</f>
        <v/>
      </c>
      <c r="O34" s="159" t="str">
        <f ca="1">IFERROR(INDIRECT(_xlfn.CONCAT("'",O$3,"'!$D$13"))*INDEX(INDIRECT(_xlfn.CONCAT("'",O$3,"'!$A$123:$A$139")),MATCH('Anexo - Planilha de Cotação'!$B34,INDIRECT(_xlfn.CONCAT("'",O$3,"'!$B$123:$B$139")),0),1),"")</f>
        <v/>
      </c>
      <c r="P34" s="159" t="str">
        <f ca="1">IFERROR(INDIRECT(_xlfn.CONCAT("'",P$3,"'!$D$13"))*INDEX(INDIRECT(_xlfn.CONCAT("'",P$3,"'!$A$123:$A$139")),MATCH('Anexo - Planilha de Cotação'!$B34,INDIRECT(_xlfn.CONCAT("'",P$3,"'!$B$123:$B$139")),0),1),"")</f>
        <v/>
      </c>
      <c r="Q34" s="159" t="str">
        <f ca="1">IFERROR(INDIRECT(_xlfn.CONCAT("'",Q$3,"'!$D$13"))*INDEX(INDIRECT(_xlfn.CONCAT("'",Q$3,"'!$A$123:$A$139")),MATCH('Anexo - Planilha de Cotação'!$B34,INDIRECT(_xlfn.CONCAT("'",Q$3,"'!$B$123:$B$139")),0),1),"")</f>
        <v/>
      </c>
      <c r="R34" s="159" t="str">
        <f ca="1">IFERROR(INDIRECT(_xlfn.CONCAT("'",R$3,"'!$D$13"))*INDEX(INDIRECT(_xlfn.CONCAT("'",R$3,"'!$A$123:$A$139")),MATCH('Anexo - Planilha de Cotação'!$B34,INDIRECT(_xlfn.CONCAT("'",R$3,"'!$B$123:$B$139")),0),1),"")</f>
        <v/>
      </c>
      <c r="S34" s="159" t="str">
        <f ca="1">IFERROR(INDIRECT(_xlfn.CONCAT("'",S$3,"'!$D$13"))*INDEX(INDIRECT(_xlfn.CONCAT("'",S$3,"'!$A$123:$A$139")),MATCH('Anexo - Planilha de Cotação'!$B34,INDIRECT(_xlfn.CONCAT("'",S$3,"'!$B$123:$B$139")),0),1),"")</f>
        <v/>
      </c>
      <c r="T34" s="159" t="str">
        <f ca="1">IFERROR(INDIRECT(_xlfn.CONCAT("'",T$3,"'!$D$13"))*INDEX(INDIRECT(_xlfn.CONCAT("'",T$3,"'!$A$123:$A$139")),MATCH('Anexo - Planilha de Cotação'!$B34,INDIRECT(_xlfn.CONCAT("'",T$3,"'!$B$123:$B$139")),0),1),"")</f>
        <v/>
      </c>
      <c r="U34" s="159" t="str">
        <f ca="1">IFERROR(INDIRECT(_xlfn.CONCAT("'",U$3,"'!$D$13"))*INDEX(INDIRECT(_xlfn.CONCAT("'",U$3,"'!$A$123:$A$139")),MATCH('Anexo - Planilha de Cotação'!$B34,INDIRECT(_xlfn.CONCAT("'",U$3,"'!$B$123:$B$139")),0),1),"")</f>
        <v/>
      </c>
      <c r="V34" s="159" t="str">
        <f ca="1">IFERROR(INDIRECT(_xlfn.CONCAT("'",V$3,"'!$D$13"))*INDEX(INDIRECT(_xlfn.CONCAT("'",V$3,"'!$A$123:$A$139")),MATCH('Anexo - Planilha de Cotação'!$B34,INDIRECT(_xlfn.CONCAT("'",V$3,"'!$B$123:$B$139")),0),1),"")</f>
        <v/>
      </c>
      <c r="W34" s="159" t="str">
        <f ca="1">IFERROR(INDIRECT(_xlfn.CONCAT("'",W$3,"'!$D$13"))*INDEX(INDIRECT(_xlfn.CONCAT("'",W$3,"'!$A$123:$A$139")),MATCH('Anexo - Planilha de Cotação'!$B34,INDIRECT(_xlfn.CONCAT("'",W$3,"'!$B$123:$B$139")),0),1),"")</f>
        <v/>
      </c>
      <c r="X34" s="159" t="str">
        <f ca="1">IFERROR(INDIRECT(_xlfn.CONCAT("'",X$3,"'!$D$13"))*INDEX(INDIRECT(_xlfn.CONCAT("'",X$3,"'!$A$123:$A$139")),MATCH('Anexo - Planilha de Cotação'!$B34,INDIRECT(_xlfn.CONCAT("'",X$3,"'!$B$123:$B$139")),0),1),"")</f>
        <v/>
      </c>
      <c r="Y34" s="159" t="str">
        <f ca="1">IFERROR(INDIRECT(_xlfn.CONCAT("'",Y$3,"'!$D$13"))*INDEX(INDIRECT(_xlfn.CONCAT("'",Y$3,"'!$A$123:$A$139")),MATCH('Anexo - Planilha de Cotação'!$B34,INDIRECT(_xlfn.CONCAT("'",Y$3,"'!$B$123:$B$139")),0),1),"")</f>
        <v/>
      </c>
      <c r="Z34" s="159" t="str">
        <f ca="1">IFERROR(INDIRECT(_xlfn.CONCAT("'",Z$3,"'!$D$13"))*INDEX(INDIRECT(_xlfn.CONCAT("'",Z$3,"'!$A$123:$A$139")),MATCH('Anexo - Planilha de Cotação'!$B34,INDIRECT(_xlfn.CONCAT("'",Z$3,"'!$B$123:$B$139")),0),1),"")</f>
        <v/>
      </c>
      <c r="AA34" s="159" t="str">
        <f ca="1">IFERROR(INDIRECT(_xlfn.CONCAT("'",AA$3,"'!$D$13"))*INDEX(INDIRECT(_xlfn.CONCAT("'",AA$3,"'!$A$123:$A$139")),MATCH('Anexo - Planilha de Cotação'!$B34,INDIRECT(_xlfn.CONCAT("'",AA$3,"'!$B$123:$B$139")),0),1),"")</f>
        <v/>
      </c>
      <c r="AB34" s="159" t="str">
        <f ca="1">IFERROR(INDIRECT(_xlfn.CONCAT("'",AB$3,"'!$D$13"))*INDEX(INDIRECT(_xlfn.CONCAT("'",AB$3,"'!$A$123:$A$139")),MATCH('Anexo - Planilha de Cotação'!$B34,INDIRECT(_xlfn.CONCAT("'",AB$3,"'!$B$123:$B$139")),0),1),"")</f>
        <v/>
      </c>
      <c r="AC34" s="159"/>
      <c r="AD34" s="159" t="str">
        <f ca="1">IFERROR(INDIRECT(_xlfn.CONCAT("'",AD$3,"'!$D$13"))*INDEX(INDIRECT(_xlfn.CONCAT("'",AD$3,"'!$A$123:$A$139")),MATCH('Anexo - Planilha de Cotação'!$B34,INDIRECT(_xlfn.CONCAT("'",AD$3,"'!$B$123:$B$139")),0),1),"")</f>
        <v/>
      </c>
      <c r="AE34" s="159"/>
      <c r="AF34" s="159"/>
      <c r="AG34" s="159" t="str">
        <f ca="1">IFERROR(INDIRECT(_xlfn.CONCAT("'",AG$3,"'!$D$13"))*INDEX(INDIRECT(_xlfn.CONCAT("'",AG$3,"'!$A$123:$A$139")),MATCH('Anexo - Planilha de Cotação'!$B34,INDIRECT(_xlfn.CONCAT("'",AG$3,"'!$B$123:$B$139")),0),1),"")</f>
        <v/>
      </c>
      <c r="AH34" s="160">
        <f t="shared" ca="1" si="3"/>
        <v>0</v>
      </c>
      <c r="AI34" s="161">
        <f t="shared" ca="1" si="4"/>
        <v>0</v>
      </c>
    </row>
    <row r="35" spans="1:35" ht="48.75" customHeight="1" x14ac:dyDescent="0.2">
      <c r="A35" s="148">
        <v>31</v>
      </c>
      <c r="B35" s="149"/>
      <c r="C35" s="150"/>
      <c r="D35" s="158" t="str">
        <f ca="1">IFERROR(INDIRECT(_xlfn.CONCAT("'",D$3,"'!$D$13"))*INDEX(INDIRECT(_xlfn.CONCAT("'",D$3,"'!$A$123:$A$139")),MATCH('Anexo - Planilha de Cotação'!$B35,INDIRECT(_xlfn.CONCAT("'",D$3,"'!$B$123:$B$139")),0),1),"")</f>
        <v/>
      </c>
      <c r="E35" s="159" t="str">
        <f ca="1">IFERROR(INDIRECT(_xlfn.CONCAT("'",E$3,"'!$D$13"))*INDEX(INDIRECT(_xlfn.CONCAT("'",E$3,"'!$A$123:$A$139")),MATCH('Anexo - Planilha de Cotação'!$B35,INDIRECT(_xlfn.CONCAT("'",E$3,"'!$B$123:$B$139")),0),1),"")</f>
        <v/>
      </c>
      <c r="F35" s="159" t="str">
        <f ca="1">IFERROR(INDIRECT(_xlfn.CONCAT("'",F$3,"'!$D$13"))*INDEX(INDIRECT(_xlfn.CONCAT("'",F$3,"'!$A$123:$A$139")),MATCH('Anexo - Planilha de Cotação'!$B35,INDIRECT(_xlfn.CONCAT("'",F$3,"'!$B$123:$B$139")),0),1),"")</f>
        <v/>
      </c>
      <c r="G35" s="159" t="str">
        <f ca="1">IFERROR(INDIRECT(_xlfn.CONCAT("'",G$3,"'!$D$13"))*INDEX(INDIRECT(_xlfn.CONCAT("'",G$3,"'!$A$123:$A$139")),MATCH('Anexo - Planilha de Cotação'!$B35,INDIRECT(_xlfn.CONCAT("'",G$3,"'!$B$123:$B$139")),0),1),"")</f>
        <v/>
      </c>
      <c r="H35" s="159" t="str">
        <f ca="1">IFERROR(INDIRECT(_xlfn.CONCAT("'",H$3,"'!$D$13"))*INDEX(INDIRECT(_xlfn.CONCAT("'",H$3,"'!$A$123:$A$139")),MATCH('Anexo - Planilha de Cotação'!$B35,INDIRECT(_xlfn.CONCAT("'",H$3,"'!$B$123:$B$139")),0),1),"")</f>
        <v/>
      </c>
      <c r="I35" s="159" t="str">
        <f ca="1">IFERROR(INDIRECT(_xlfn.CONCAT("'",I$3,"'!$D$13"))*INDEX(INDIRECT(_xlfn.CONCAT("'",I$3,"'!$A$123:$A$139")),MATCH('Anexo - Planilha de Cotação'!$B35,INDIRECT(_xlfn.CONCAT("'",I$3,"'!$B$123:$B$139")),0),1),"")</f>
        <v/>
      </c>
      <c r="J35" s="159" t="str">
        <f ca="1">IFERROR(INDIRECT(_xlfn.CONCAT("'",J$3,"'!$D$13"))*INDEX(INDIRECT(_xlfn.CONCAT("'",J$3,"'!$A$123:$A$139")),MATCH('Anexo - Planilha de Cotação'!$B35,INDIRECT(_xlfn.CONCAT("'",J$3,"'!$B$123:$B$139")),0),1),"")</f>
        <v/>
      </c>
      <c r="K35" s="159" t="str">
        <f ca="1">IFERROR(INDIRECT(_xlfn.CONCAT("'",K$3,"'!$D$13"))*INDEX(INDIRECT(_xlfn.CONCAT("'",K$3,"'!$A$123:$A$139")),MATCH('Anexo - Planilha de Cotação'!$B35,INDIRECT(_xlfn.CONCAT("'",K$3,"'!$B$123:$B$139")),0),1),"")</f>
        <v/>
      </c>
      <c r="L35" s="159" t="str">
        <f ca="1">IFERROR(INDIRECT(_xlfn.CONCAT("'",L$3,"'!$D$13"))*INDEX(INDIRECT(_xlfn.CONCAT("'",L$3,"'!$A$123:$A$139")),MATCH('Anexo - Planilha de Cotação'!$B35,INDIRECT(_xlfn.CONCAT("'",L$3,"'!$B$123:$B$139")),0),1),"")</f>
        <v/>
      </c>
      <c r="M35" s="159" t="str">
        <f ca="1">IFERROR(INDIRECT(_xlfn.CONCAT("'",M$3,"'!$D$13"))*INDEX(INDIRECT(_xlfn.CONCAT("'",M$3,"'!$A$123:$A$139")),MATCH('Anexo - Planilha de Cotação'!$B35,INDIRECT(_xlfn.CONCAT("'",M$3,"'!$B$123:$B$139")),0),1),"")</f>
        <v/>
      </c>
      <c r="N35" s="159" t="str">
        <f ca="1">IFERROR(INDIRECT(_xlfn.CONCAT("'",N$3,"'!$D$13"))*INDEX(INDIRECT(_xlfn.CONCAT("'",N$3,"'!$A$123:$A$139")),MATCH('Anexo - Planilha de Cotação'!$B35,INDIRECT(_xlfn.CONCAT("'",N$3,"'!$B$123:$B$139")),0),1),"")</f>
        <v/>
      </c>
      <c r="O35" s="159" t="str">
        <f ca="1">IFERROR(INDIRECT(_xlfn.CONCAT("'",O$3,"'!$D$13"))*INDEX(INDIRECT(_xlfn.CONCAT("'",O$3,"'!$A$123:$A$139")),MATCH('Anexo - Planilha de Cotação'!$B35,INDIRECT(_xlfn.CONCAT("'",O$3,"'!$B$123:$B$139")),0),1),"")</f>
        <v/>
      </c>
      <c r="P35" s="159" t="str">
        <f ca="1">IFERROR(INDIRECT(_xlfn.CONCAT("'",P$3,"'!$D$13"))*INDEX(INDIRECT(_xlfn.CONCAT("'",P$3,"'!$A$123:$A$139")),MATCH('Anexo - Planilha de Cotação'!$B35,INDIRECT(_xlfn.CONCAT("'",P$3,"'!$B$123:$B$139")),0),1),"")</f>
        <v/>
      </c>
      <c r="Q35" s="159" t="str">
        <f ca="1">IFERROR(INDIRECT(_xlfn.CONCAT("'",Q$3,"'!$D$13"))*INDEX(INDIRECT(_xlfn.CONCAT("'",Q$3,"'!$A$123:$A$139")),MATCH('Anexo - Planilha de Cotação'!$B35,INDIRECT(_xlfn.CONCAT("'",Q$3,"'!$B$123:$B$139")),0),1),"")</f>
        <v/>
      </c>
      <c r="R35" s="159" t="str">
        <f ca="1">IFERROR(INDIRECT(_xlfn.CONCAT("'",R$3,"'!$D$13"))*INDEX(INDIRECT(_xlfn.CONCAT("'",R$3,"'!$A$123:$A$139")),MATCH('Anexo - Planilha de Cotação'!$B35,INDIRECT(_xlfn.CONCAT("'",R$3,"'!$B$123:$B$139")),0),1),"")</f>
        <v/>
      </c>
      <c r="S35" s="159" t="str">
        <f ca="1">IFERROR(INDIRECT(_xlfn.CONCAT("'",S$3,"'!$D$13"))*INDEX(INDIRECT(_xlfn.CONCAT("'",S$3,"'!$A$123:$A$139")),MATCH('Anexo - Planilha de Cotação'!$B35,INDIRECT(_xlfn.CONCAT("'",S$3,"'!$B$123:$B$139")),0),1),"")</f>
        <v/>
      </c>
      <c r="T35" s="159" t="str">
        <f ca="1">IFERROR(INDIRECT(_xlfn.CONCAT("'",T$3,"'!$D$13"))*INDEX(INDIRECT(_xlfn.CONCAT("'",T$3,"'!$A$123:$A$139")),MATCH('Anexo - Planilha de Cotação'!$B35,INDIRECT(_xlfn.CONCAT("'",T$3,"'!$B$123:$B$139")),0),1),"")</f>
        <v/>
      </c>
      <c r="U35" s="159" t="str">
        <f ca="1">IFERROR(INDIRECT(_xlfn.CONCAT("'",U$3,"'!$D$13"))*INDEX(INDIRECT(_xlfn.CONCAT("'",U$3,"'!$A$123:$A$139")),MATCH('Anexo - Planilha de Cotação'!$B35,INDIRECT(_xlfn.CONCAT("'",U$3,"'!$B$123:$B$139")),0),1),"")</f>
        <v/>
      </c>
      <c r="V35" s="159" t="str">
        <f ca="1">IFERROR(INDIRECT(_xlfn.CONCAT("'",V$3,"'!$D$13"))*INDEX(INDIRECT(_xlfn.CONCAT("'",V$3,"'!$A$123:$A$139")),MATCH('Anexo - Planilha de Cotação'!$B35,INDIRECT(_xlfn.CONCAT("'",V$3,"'!$B$123:$B$139")),0),1),"")</f>
        <v/>
      </c>
      <c r="W35" s="159" t="str">
        <f ca="1">IFERROR(INDIRECT(_xlfn.CONCAT("'",W$3,"'!$D$13"))*INDEX(INDIRECT(_xlfn.CONCAT("'",W$3,"'!$A$123:$A$139")),MATCH('Anexo - Planilha de Cotação'!$B35,INDIRECT(_xlfn.CONCAT("'",W$3,"'!$B$123:$B$139")),0),1),"")</f>
        <v/>
      </c>
      <c r="X35" s="159" t="str">
        <f ca="1">IFERROR(INDIRECT(_xlfn.CONCAT("'",X$3,"'!$D$13"))*INDEX(INDIRECT(_xlfn.CONCAT("'",X$3,"'!$A$123:$A$139")),MATCH('Anexo - Planilha de Cotação'!$B35,INDIRECT(_xlfn.CONCAT("'",X$3,"'!$B$123:$B$139")),0),1),"")</f>
        <v/>
      </c>
      <c r="Y35" s="159" t="str">
        <f ca="1">IFERROR(INDIRECT(_xlfn.CONCAT("'",Y$3,"'!$D$13"))*INDEX(INDIRECT(_xlfn.CONCAT("'",Y$3,"'!$A$123:$A$139")),MATCH('Anexo - Planilha de Cotação'!$B35,INDIRECT(_xlfn.CONCAT("'",Y$3,"'!$B$123:$B$139")),0),1),"")</f>
        <v/>
      </c>
      <c r="Z35" s="159" t="str">
        <f ca="1">IFERROR(INDIRECT(_xlfn.CONCAT("'",Z$3,"'!$D$13"))*INDEX(INDIRECT(_xlfn.CONCAT("'",Z$3,"'!$A$123:$A$139")),MATCH('Anexo - Planilha de Cotação'!$B35,INDIRECT(_xlfn.CONCAT("'",Z$3,"'!$B$123:$B$139")),0),1),"")</f>
        <v/>
      </c>
      <c r="AA35" s="159" t="str">
        <f ca="1">IFERROR(INDIRECT(_xlfn.CONCAT("'",AA$3,"'!$D$13"))*INDEX(INDIRECT(_xlfn.CONCAT("'",AA$3,"'!$A$123:$A$139")),MATCH('Anexo - Planilha de Cotação'!$B35,INDIRECT(_xlfn.CONCAT("'",AA$3,"'!$B$123:$B$139")),0),1),"")</f>
        <v/>
      </c>
      <c r="AB35" s="159" t="str">
        <f ca="1">IFERROR(INDIRECT(_xlfn.CONCAT("'",AB$3,"'!$D$13"))*INDEX(INDIRECT(_xlfn.CONCAT("'",AB$3,"'!$A$123:$A$139")),MATCH('Anexo - Planilha de Cotação'!$B35,INDIRECT(_xlfn.CONCAT("'",AB$3,"'!$B$123:$B$139")),0),1),"")</f>
        <v/>
      </c>
      <c r="AC35" s="159"/>
      <c r="AD35" s="159" t="str">
        <f ca="1">IFERROR(INDIRECT(_xlfn.CONCAT("'",AD$3,"'!$D$13"))*INDEX(INDIRECT(_xlfn.CONCAT("'",AD$3,"'!$A$123:$A$139")),MATCH('Anexo - Planilha de Cotação'!$B35,INDIRECT(_xlfn.CONCAT("'",AD$3,"'!$B$123:$B$139")),0),1),"")</f>
        <v/>
      </c>
      <c r="AE35" s="159"/>
      <c r="AF35" s="159"/>
      <c r="AG35" s="159" t="str">
        <f ca="1">IFERROR(INDIRECT(_xlfn.CONCAT("'",AG$3,"'!$D$13"))*INDEX(INDIRECT(_xlfn.CONCAT("'",AG$3,"'!$A$123:$A$139")),MATCH('Anexo - Planilha de Cotação'!$B35,INDIRECT(_xlfn.CONCAT("'",AG$3,"'!$B$123:$B$139")),0),1),"")</f>
        <v/>
      </c>
      <c r="AH35" s="160">
        <f t="shared" ca="1" si="3"/>
        <v>0</v>
      </c>
      <c r="AI35" s="161">
        <f t="shared" ca="1" si="4"/>
        <v>0</v>
      </c>
    </row>
    <row r="36" spans="1:35" ht="48.75" customHeight="1" x14ac:dyDescent="0.2">
      <c r="A36" s="148">
        <v>32</v>
      </c>
      <c r="B36" s="149"/>
      <c r="C36" s="150"/>
      <c r="D36" s="158" t="str">
        <f ca="1">IFERROR(INDIRECT(_xlfn.CONCAT("'",D$3,"'!$D$13"))*INDEX(INDIRECT(_xlfn.CONCAT("'",D$3,"'!$A$123:$A$139")),MATCH('Anexo - Planilha de Cotação'!$B36,INDIRECT(_xlfn.CONCAT("'",D$3,"'!$B$123:$B$139")),0),1),"")</f>
        <v/>
      </c>
      <c r="E36" s="159" t="str">
        <f ca="1">IFERROR(INDIRECT(_xlfn.CONCAT("'",E$3,"'!$D$13"))*INDEX(INDIRECT(_xlfn.CONCAT("'",E$3,"'!$A$123:$A$139")),MATCH('Anexo - Planilha de Cotação'!$B36,INDIRECT(_xlfn.CONCAT("'",E$3,"'!$B$123:$B$139")),0),1),"")</f>
        <v/>
      </c>
      <c r="F36" s="159" t="str">
        <f ca="1">IFERROR(INDIRECT(_xlfn.CONCAT("'",F$3,"'!$D$13"))*INDEX(INDIRECT(_xlfn.CONCAT("'",F$3,"'!$A$123:$A$139")),MATCH('Anexo - Planilha de Cotação'!$B36,INDIRECT(_xlfn.CONCAT("'",F$3,"'!$B$123:$B$139")),0),1),"")</f>
        <v/>
      </c>
      <c r="G36" s="159" t="str">
        <f ca="1">IFERROR(INDIRECT(_xlfn.CONCAT("'",G$3,"'!$D$13"))*INDEX(INDIRECT(_xlfn.CONCAT("'",G$3,"'!$A$123:$A$139")),MATCH('Anexo - Planilha de Cotação'!$B36,INDIRECT(_xlfn.CONCAT("'",G$3,"'!$B$123:$B$139")),0),1),"")</f>
        <v/>
      </c>
      <c r="H36" s="159" t="str">
        <f ca="1">IFERROR(INDIRECT(_xlfn.CONCAT("'",H$3,"'!$D$13"))*INDEX(INDIRECT(_xlfn.CONCAT("'",H$3,"'!$A$123:$A$139")),MATCH('Anexo - Planilha de Cotação'!$B36,INDIRECT(_xlfn.CONCAT("'",H$3,"'!$B$123:$B$139")),0),1),"")</f>
        <v/>
      </c>
      <c r="I36" s="159" t="str">
        <f ca="1">IFERROR(INDIRECT(_xlfn.CONCAT("'",I$3,"'!$D$13"))*INDEX(INDIRECT(_xlfn.CONCAT("'",I$3,"'!$A$123:$A$139")),MATCH('Anexo - Planilha de Cotação'!$B36,INDIRECT(_xlfn.CONCAT("'",I$3,"'!$B$123:$B$139")),0),1),"")</f>
        <v/>
      </c>
      <c r="J36" s="159" t="str">
        <f ca="1">IFERROR(INDIRECT(_xlfn.CONCAT("'",J$3,"'!$D$13"))*INDEX(INDIRECT(_xlfn.CONCAT("'",J$3,"'!$A$123:$A$139")),MATCH('Anexo - Planilha de Cotação'!$B36,INDIRECT(_xlfn.CONCAT("'",J$3,"'!$B$123:$B$139")),0),1),"")</f>
        <v/>
      </c>
      <c r="K36" s="159" t="str">
        <f ca="1">IFERROR(INDIRECT(_xlfn.CONCAT("'",K$3,"'!$D$13"))*INDEX(INDIRECT(_xlfn.CONCAT("'",K$3,"'!$A$123:$A$139")),MATCH('Anexo - Planilha de Cotação'!$B36,INDIRECT(_xlfn.CONCAT("'",K$3,"'!$B$123:$B$139")),0),1),"")</f>
        <v/>
      </c>
      <c r="L36" s="159" t="str">
        <f ca="1">IFERROR(INDIRECT(_xlfn.CONCAT("'",L$3,"'!$D$13"))*INDEX(INDIRECT(_xlfn.CONCAT("'",L$3,"'!$A$123:$A$139")),MATCH('Anexo - Planilha de Cotação'!$B36,INDIRECT(_xlfn.CONCAT("'",L$3,"'!$B$123:$B$139")),0),1),"")</f>
        <v/>
      </c>
      <c r="M36" s="159" t="str">
        <f ca="1">IFERROR(INDIRECT(_xlfn.CONCAT("'",M$3,"'!$D$13"))*INDEX(INDIRECT(_xlfn.CONCAT("'",M$3,"'!$A$123:$A$139")),MATCH('Anexo - Planilha de Cotação'!$B36,INDIRECT(_xlfn.CONCAT("'",M$3,"'!$B$123:$B$139")),0),1),"")</f>
        <v/>
      </c>
      <c r="N36" s="159" t="str">
        <f ca="1">IFERROR(INDIRECT(_xlfn.CONCAT("'",N$3,"'!$D$13"))*INDEX(INDIRECT(_xlfn.CONCAT("'",N$3,"'!$A$123:$A$139")),MATCH('Anexo - Planilha de Cotação'!$B36,INDIRECT(_xlfn.CONCAT("'",N$3,"'!$B$123:$B$139")),0),1),"")</f>
        <v/>
      </c>
      <c r="O36" s="159" t="str">
        <f ca="1">IFERROR(INDIRECT(_xlfn.CONCAT("'",O$3,"'!$D$13"))*INDEX(INDIRECT(_xlfn.CONCAT("'",O$3,"'!$A$123:$A$139")),MATCH('Anexo - Planilha de Cotação'!$B36,INDIRECT(_xlfn.CONCAT("'",O$3,"'!$B$123:$B$139")),0),1),"")</f>
        <v/>
      </c>
      <c r="P36" s="159" t="str">
        <f ca="1">IFERROR(INDIRECT(_xlfn.CONCAT("'",P$3,"'!$D$13"))*INDEX(INDIRECT(_xlfn.CONCAT("'",P$3,"'!$A$123:$A$139")),MATCH('Anexo - Planilha de Cotação'!$B36,INDIRECT(_xlfn.CONCAT("'",P$3,"'!$B$123:$B$139")),0),1),"")</f>
        <v/>
      </c>
      <c r="Q36" s="159" t="str">
        <f ca="1">IFERROR(INDIRECT(_xlfn.CONCAT("'",Q$3,"'!$D$13"))*INDEX(INDIRECT(_xlfn.CONCAT("'",Q$3,"'!$A$123:$A$139")),MATCH('Anexo - Planilha de Cotação'!$B36,INDIRECT(_xlfn.CONCAT("'",Q$3,"'!$B$123:$B$139")),0),1),"")</f>
        <v/>
      </c>
      <c r="R36" s="159" t="str">
        <f ca="1">IFERROR(INDIRECT(_xlfn.CONCAT("'",R$3,"'!$D$13"))*INDEX(INDIRECT(_xlfn.CONCAT("'",R$3,"'!$A$123:$A$139")),MATCH('Anexo - Planilha de Cotação'!$B36,INDIRECT(_xlfn.CONCAT("'",R$3,"'!$B$123:$B$139")),0),1),"")</f>
        <v/>
      </c>
      <c r="S36" s="159" t="str">
        <f ca="1">IFERROR(INDIRECT(_xlfn.CONCAT("'",S$3,"'!$D$13"))*INDEX(INDIRECT(_xlfn.CONCAT("'",S$3,"'!$A$123:$A$139")),MATCH('Anexo - Planilha de Cotação'!$B36,INDIRECT(_xlfn.CONCAT("'",S$3,"'!$B$123:$B$139")),0),1),"")</f>
        <v/>
      </c>
      <c r="T36" s="159" t="str">
        <f ca="1">IFERROR(INDIRECT(_xlfn.CONCAT("'",T$3,"'!$D$13"))*INDEX(INDIRECT(_xlfn.CONCAT("'",T$3,"'!$A$123:$A$139")),MATCH('Anexo - Planilha de Cotação'!$B36,INDIRECT(_xlfn.CONCAT("'",T$3,"'!$B$123:$B$139")),0),1),"")</f>
        <v/>
      </c>
      <c r="U36" s="159" t="str">
        <f ca="1">IFERROR(INDIRECT(_xlfn.CONCAT("'",U$3,"'!$D$13"))*INDEX(INDIRECT(_xlfn.CONCAT("'",U$3,"'!$A$123:$A$139")),MATCH('Anexo - Planilha de Cotação'!$B36,INDIRECT(_xlfn.CONCAT("'",U$3,"'!$B$123:$B$139")),0),1),"")</f>
        <v/>
      </c>
      <c r="V36" s="159" t="str">
        <f ca="1">IFERROR(INDIRECT(_xlfn.CONCAT("'",V$3,"'!$D$13"))*INDEX(INDIRECT(_xlfn.CONCAT("'",V$3,"'!$A$123:$A$139")),MATCH('Anexo - Planilha de Cotação'!$B36,INDIRECT(_xlfn.CONCAT("'",V$3,"'!$B$123:$B$139")),0),1),"")</f>
        <v/>
      </c>
      <c r="W36" s="159" t="str">
        <f ca="1">IFERROR(INDIRECT(_xlfn.CONCAT("'",W$3,"'!$D$13"))*INDEX(INDIRECT(_xlfn.CONCAT("'",W$3,"'!$A$123:$A$139")),MATCH('Anexo - Planilha de Cotação'!$B36,INDIRECT(_xlfn.CONCAT("'",W$3,"'!$B$123:$B$139")),0),1),"")</f>
        <v/>
      </c>
      <c r="X36" s="159" t="str">
        <f ca="1">IFERROR(INDIRECT(_xlfn.CONCAT("'",X$3,"'!$D$13"))*INDEX(INDIRECT(_xlfn.CONCAT("'",X$3,"'!$A$123:$A$139")),MATCH('Anexo - Planilha de Cotação'!$B36,INDIRECT(_xlfn.CONCAT("'",X$3,"'!$B$123:$B$139")),0),1),"")</f>
        <v/>
      </c>
      <c r="Y36" s="159" t="str">
        <f ca="1">IFERROR(INDIRECT(_xlfn.CONCAT("'",Y$3,"'!$D$13"))*INDEX(INDIRECT(_xlfn.CONCAT("'",Y$3,"'!$A$123:$A$139")),MATCH('Anexo - Planilha de Cotação'!$B36,INDIRECT(_xlfn.CONCAT("'",Y$3,"'!$B$123:$B$139")),0),1),"")</f>
        <v/>
      </c>
      <c r="Z36" s="159" t="str">
        <f ca="1">IFERROR(INDIRECT(_xlfn.CONCAT("'",Z$3,"'!$D$13"))*INDEX(INDIRECT(_xlfn.CONCAT("'",Z$3,"'!$A$123:$A$139")),MATCH('Anexo - Planilha de Cotação'!$B36,INDIRECT(_xlfn.CONCAT("'",Z$3,"'!$B$123:$B$139")),0),1),"")</f>
        <v/>
      </c>
      <c r="AA36" s="159" t="str">
        <f ca="1">IFERROR(INDIRECT(_xlfn.CONCAT("'",AA$3,"'!$D$13"))*INDEX(INDIRECT(_xlfn.CONCAT("'",AA$3,"'!$A$123:$A$139")),MATCH('Anexo - Planilha de Cotação'!$B36,INDIRECT(_xlfn.CONCAT("'",AA$3,"'!$B$123:$B$139")),0),1),"")</f>
        <v/>
      </c>
      <c r="AB36" s="159" t="str">
        <f ca="1">IFERROR(INDIRECT(_xlfn.CONCAT("'",AB$3,"'!$D$13"))*INDEX(INDIRECT(_xlfn.CONCAT("'",AB$3,"'!$A$123:$A$139")),MATCH('Anexo - Planilha de Cotação'!$B36,INDIRECT(_xlfn.CONCAT("'",AB$3,"'!$B$123:$B$139")),0),1),"")</f>
        <v/>
      </c>
      <c r="AC36" s="159"/>
      <c r="AD36" s="159" t="str">
        <f ca="1">IFERROR(INDIRECT(_xlfn.CONCAT("'",AD$3,"'!$D$13"))*INDEX(INDIRECT(_xlfn.CONCAT("'",AD$3,"'!$A$123:$A$139")),MATCH('Anexo - Planilha de Cotação'!$B36,INDIRECT(_xlfn.CONCAT("'",AD$3,"'!$B$123:$B$139")),0),1),"")</f>
        <v/>
      </c>
      <c r="AE36" s="159"/>
      <c r="AF36" s="159"/>
      <c r="AG36" s="159" t="str">
        <f ca="1">IFERROR(INDIRECT(_xlfn.CONCAT("'",AG$3,"'!$D$13"))*INDEX(INDIRECT(_xlfn.CONCAT("'",AG$3,"'!$A$123:$A$139")),MATCH('Anexo - Planilha de Cotação'!$B36,INDIRECT(_xlfn.CONCAT("'",AG$3,"'!$B$123:$B$139")),0),1),"")</f>
        <v/>
      </c>
      <c r="AH36" s="160">
        <f t="shared" ca="1" si="3"/>
        <v>0</v>
      </c>
      <c r="AI36" s="161">
        <f t="shared" ca="1" si="4"/>
        <v>0</v>
      </c>
    </row>
    <row r="37" spans="1:35" ht="48.75" customHeight="1" x14ac:dyDescent="0.2">
      <c r="A37" s="148">
        <v>33</v>
      </c>
      <c r="B37" s="149"/>
      <c r="C37" s="150"/>
      <c r="D37" s="158" t="str">
        <f ca="1">IFERROR(INDIRECT(_xlfn.CONCAT("'",D$3,"'!$D$13"))*INDEX(INDIRECT(_xlfn.CONCAT("'",D$3,"'!$A$123:$A$139")),MATCH('Anexo - Planilha de Cotação'!$B37,INDIRECT(_xlfn.CONCAT("'",D$3,"'!$B$123:$B$139")),0),1),"")</f>
        <v/>
      </c>
      <c r="E37" s="159" t="str">
        <f ca="1">IFERROR(INDIRECT(_xlfn.CONCAT("'",E$3,"'!$D$13"))*INDEX(INDIRECT(_xlfn.CONCAT("'",E$3,"'!$A$123:$A$139")),MATCH('Anexo - Planilha de Cotação'!$B37,INDIRECT(_xlfn.CONCAT("'",E$3,"'!$B$123:$B$139")),0),1),"")</f>
        <v/>
      </c>
      <c r="F37" s="159" t="str">
        <f ca="1">IFERROR(INDIRECT(_xlfn.CONCAT("'",F$3,"'!$D$13"))*INDEX(INDIRECT(_xlfn.CONCAT("'",F$3,"'!$A$123:$A$139")),MATCH('Anexo - Planilha de Cotação'!$B37,INDIRECT(_xlfn.CONCAT("'",F$3,"'!$B$123:$B$139")),0),1),"")</f>
        <v/>
      </c>
      <c r="G37" s="159" t="str">
        <f ca="1">IFERROR(INDIRECT(_xlfn.CONCAT("'",G$3,"'!$D$13"))*INDEX(INDIRECT(_xlfn.CONCAT("'",G$3,"'!$A$123:$A$139")),MATCH('Anexo - Planilha de Cotação'!$B37,INDIRECT(_xlfn.CONCAT("'",G$3,"'!$B$123:$B$139")),0),1),"")</f>
        <v/>
      </c>
      <c r="H37" s="159" t="str">
        <f ca="1">IFERROR(INDIRECT(_xlfn.CONCAT("'",H$3,"'!$D$13"))*INDEX(INDIRECT(_xlfn.CONCAT("'",H$3,"'!$A$123:$A$139")),MATCH('Anexo - Planilha de Cotação'!$B37,INDIRECT(_xlfn.CONCAT("'",H$3,"'!$B$123:$B$139")),0),1),"")</f>
        <v/>
      </c>
      <c r="I37" s="159" t="str">
        <f ca="1">IFERROR(INDIRECT(_xlfn.CONCAT("'",I$3,"'!$D$13"))*INDEX(INDIRECT(_xlfn.CONCAT("'",I$3,"'!$A$123:$A$139")),MATCH('Anexo - Planilha de Cotação'!$B37,INDIRECT(_xlfn.CONCAT("'",I$3,"'!$B$123:$B$139")),0),1),"")</f>
        <v/>
      </c>
      <c r="J37" s="159" t="str">
        <f ca="1">IFERROR(INDIRECT(_xlfn.CONCAT("'",J$3,"'!$D$13"))*INDEX(INDIRECT(_xlfn.CONCAT("'",J$3,"'!$A$123:$A$139")),MATCH('Anexo - Planilha de Cotação'!$B37,INDIRECT(_xlfn.CONCAT("'",J$3,"'!$B$123:$B$139")),0),1),"")</f>
        <v/>
      </c>
      <c r="K37" s="159" t="str">
        <f ca="1">IFERROR(INDIRECT(_xlfn.CONCAT("'",K$3,"'!$D$13"))*INDEX(INDIRECT(_xlfn.CONCAT("'",K$3,"'!$A$123:$A$139")),MATCH('Anexo - Planilha de Cotação'!$B37,INDIRECT(_xlfn.CONCAT("'",K$3,"'!$B$123:$B$139")),0),1),"")</f>
        <v/>
      </c>
      <c r="L37" s="159" t="str">
        <f ca="1">IFERROR(INDIRECT(_xlfn.CONCAT("'",L$3,"'!$D$13"))*INDEX(INDIRECT(_xlfn.CONCAT("'",L$3,"'!$A$123:$A$139")),MATCH('Anexo - Planilha de Cotação'!$B37,INDIRECT(_xlfn.CONCAT("'",L$3,"'!$B$123:$B$139")),0),1),"")</f>
        <v/>
      </c>
      <c r="M37" s="159" t="str">
        <f ca="1">IFERROR(INDIRECT(_xlfn.CONCAT("'",M$3,"'!$D$13"))*INDEX(INDIRECT(_xlfn.CONCAT("'",M$3,"'!$A$123:$A$139")),MATCH('Anexo - Planilha de Cotação'!$B37,INDIRECT(_xlfn.CONCAT("'",M$3,"'!$B$123:$B$139")),0),1),"")</f>
        <v/>
      </c>
      <c r="N37" s="159" t="str">
        <f ca="1">IFERROR(INDIRECT(_xlfn.CONCAT("'",N$3,"'!$D$13"))*INDEX(INDIRECT(_xlfn.CONCAT("'",N$3,"'!$A$123:$A$139")),MATCH('Anexo - Planilha de Cotação'!$B37,INDIRECT(_xlfn.CONCAT("'",N$3,"'!$B$123:$B$139")),0),1),"")</f>
        <v/>
      </c>
      <c r="O37" s="159" t="str">
        <f ca="1">IFERROR(INDIRECT(_xlfn.CONCAT("'",O$3,"'!$D$13"))*INDEX(INDIRECT(_xlfn.CONCAT("'",O$3,"'!$A$123:$A$139")),MATCH('Anexo - Planilha de Cotação'!$B37,INDIRECT(_xlfn.CONCAT("'",O$3,"'!$B$123:$B$139")),0),1),"")</f>
        <v/>
      </c>
      <c r="P37" s="159" t="str">
        <f ca="1">IFERROR(INDIRECT(_xlfn.CONCAT("'",P$3,"'!$D$13"))*INDEX(INDIRECT(_xlfn.CONCAT("'",P$3,"'!$A$123:$A$139")),MATCH('Anexo - Planilha de Cotação'!$B37,INDIRECT(_xlfn.CONCAT("'",P$3,"'!$B$123:$B$139")),0),1),"")</f>
        <v/>
      </c>
      <c r="Q37" s="159" t="str">
        <f ca="1">IFERROR(INDIRECT(_xlfn.CONCAT("'",Q$3,"'!$D$13"))*INDEX(INDIRECT(_xlfn.CONCAT("'",Q$3,"'!$A$123:$A$139")),MATCH('Anexo - Planilha de Cotação'!$B37,INDIRECT(_xlfn.CONCAT("'",Q$3,"'!$B$123:$B$139")),0),1),"")</f>
        <v/>
      </c>
      <c r="R37" s="159" t="str">
        <f ca="1">IFERROR(INDIRECT(_xlfn.CONCAT("'",R$3,"'!$D$13"))*INDEX(INDIRECT(_xlfn.CONCAT("'",R$3,"'!$A$123:$A$139")),MATCH('Anexo - Planilha de Cotação'!$B37,INDIRECT(_xlfn.CONCAT("'",R$3,"'!$B$123:$B$139")),0),1),"")</f>
        <v/>
      </c>
      <c r="S37" s="159" t="str">
        <f ca="1">IFERROR(INDIRECT(_xlfn.CONCAT("'",S$3,"'!$D$13"))*INDEX(INDIRECT(_xlfn.CONCAT("'",S$3,"'!$A$123:$A$139")),MATCH('Anexo - Planilha de Cotação'!$B37,INDIRECT(_xlfn.CONCAT("'",S$3,"'!$B$123:$B$139")),0),1),"")</f>
        <v/>
      </c>
      <c r="T37" s="159" t="str">
        <f ca="1">IFERROR(INDIRECT(_xlfn.CONCAT("'",T$3,"'!$D$13"))*INDEX(INDIRECT(_xlfn.CONCAT("'",T$3,"'!$A$123:$A$139")),MATCH('Anexo - Planilha de Cotação'!$B37,INDIRECT(_xlfn.CONCAT("'",T$3,"'!$B$123:$B$139")),0),1),"")</f>
        <v/>
      </c>
      <c r="U37" s="159" t="str">
        <f ca="1">IFERROR(INDIRECT(_xlfn.CONCAT("'",U$3,"'!$D$13"))*INDEX(INDIRECT(_xlfn.CONCAT("'",U$3,"'!$A$123:$A$139")),MATCH('Anexo - Planilha de Cotação'!$B37,INDIRECT(_xlfn.CONCAT("'",U$3,"'!$B$123:$B$139")),0),1),"")</f>
        <v/>
      </c>
      <c r="V37" s="159" t="str">
        <f ca="1">IFERROR(INDIRECT(_xlfn.CONCAT("'",V$3,"'!$D$13"))*INDEX(INDIRECT(_xlfn.CONCAT("'",V$3,"'!$A$123:$A$139")),MATCH('Anexo - Planilha de Cotação'!$B37,INDIRECT(_xlfn.CONCAT("'",V$3,"'!$B$123:$B$139")),0),1),"")</f>
        <v/>
      </c>
      <c r="W37" s="159" t="str">
        <f ca="1">IFERROR(INDIRECT(_xlfn.CONCAT("'",W$3,"'!$D$13"))*INDEX(INDIRECT(_xlfn.CONCAT("'",W$3,"'!$A$123:$A$139")),MATCH('Anexo - Planilha de Cotação'!$B37,INDIRECT(_xlfn.CONCAT("'",W$3,"'!$B$123:$B$139")),0),1),"")</f>
        <v/>
      </c>
      <c r="X37" s="159" t="str">
        <f ca="1">IFERROR(INDIRECT(_xlfn.CONCAT("'",X$3,"'!$D$13"))*INDEX(INDIRECT(_xlfn.CONCAT("'",X$3,"'!$A$123:$A$139")),MATCH('Anexo - Planilha de Cotação'!$B37,INDIRECT(_xlfn.CONCAT("'",X$3,"'!$B$123:$B$139")),0),1),"")</f>
        <v/>
      </c>
      <c r="Y37" s="159" t="str">
        <f ca="1">IFERROR(INDIRECT(_xlfn.CONCAT("'",Y$3,"'!$D$13"))*INDEX(INDIRECT(_xlfn.CONCAT("'",Y$3,"'!$A$123:$A$139")),MATCH('Anexo - Planilha de Cotação'!$B37,INDIRECT(_xlfn.CONCAT("'",Y$3,"'!$B$123:$B$139")),0),1),"")</f>
        <v/>
      </c>
      <c r="Z37" s="159" t="str">
        <f ca="1">IFERROR(INDIRECT(_xlfn.CONCAT("'",Z$3,"'!$D$13"))*INDEX(INDIRECT(_xlfn.CONCAT("'",Z$3,"'!$A$123:$A$139")),MATCH('Anexo - Planilha de Cotação'!$B37,INDIRECT(_xlfn.CONCAT("'",Z$3,"'!$B$123:$B$139")),0),1),"")</f>
        <v/>
      </c>
      <c r="AA37" s="159" t="str">
        <f ca="1">IFERROR(INDIRECT(_xlfn.CONCAT("'",AA$3,"'!$D$13"))*INDEX(INDIRECT(_xlfn.CONCAT("'",AA$3,"'!$A$123:$A$139")),MATCH('Anexo - Planilha de Cotação'!$B37,INDIRECT(_xlfn.CONCAT("'",AA$3,"'!$B$123:$B$139")),0),1),"")</f>
        <v/>
      </c>
      <c r="AB37" s="159" t="str">
        <f ca="1">IFERROR(INDIRECT(_xlfn.CONCAT("'",AB$3,"'!$D$13"))*INDEX(INDIRECT(_xlfn.CONCAT("'",AB$3,"'!$A$123:$A$139")),MATCH('Anexo - Planilha de Cotação'!$B37,INDIRECT(_xlfn.CONCAT("'",AB$3,"'!$B$123:$B$139")),0),1),"")</f>
        <v/>
      </c>
      <c r="AC37" s="159"/>
      <c r="AD37" s="159" t="str">
        <f ca="1">IFERROR(INDIRECT(_xlfn.CONCAT("'",AD$3,"'!$D$13"))*INDEX(INDIRECT(_xlfn.CONCAT("'",AD$3,"'!$A$123:$A$139")),MATCH('Anexo - Planilha de Cotação'!$B37,INDIRECT(_xlfn.CONCAT("'",AD$3,"'!$B$123:$B$139")),0),1),"")</f>
        <v/>
      </c>
      <c r="AE37" s="159"/>
      <c r="AF37" s="159"/>
      <c r="AG37" s="159" t="str">
        <f ca="1">IFERROR(INDIRECT(_xlfn.CONCAT("'",AG$3,"'!$D$13"))*INDEX(INDIRECT(_xlfn.CONCAT("'",AG$3,"'!$A$123:$A$139")),MATCH('Anexo - Planilha de Cotação'!$B37,INDIRECT(_xlfn.CONCAT("'",AG$3,"'!$B$123:$B$139")),0),1),"")</f>
        <v/>
      </c>
      <c r="AH37" s="160">
        <f t="shared" ref="AH37:AH54" ca="1" si="5">SUM(D37:AG37)</f>
        <v>0</v>
      </c>
      <c r="AI37" s="161">
        <f t="shared" ref="AI37:AI54" ca="1" si="6">AH37*C37</f>
        <v>0</v>
      </c>
    </row>
    <row r="38" spans="1:35" ht="48.75" customHeight="1" x14ac:dyDescent="0.2">
      <c r="A38" s="148">
        <v>34</v>
      </c>
      <c r="B38" s="149"/>
      <c r="C38" s="150"/>
      <c r="D38" s="158" t="str">
        <f ca="1">IFERROR(INDIRECT(_xlfn.CONCAT("'",D$3,"'!$D$13"))*INDEX(INDIRECT(_xlfn.CONCAT("'",D$3,"'!$A$123:$A$139")),MATCH('Anexo - Planilha de Cotação'!$B38,INDIRECT(_xlfn.CONCAT("'",D$3,"'!$B$123:$B$139")),0),1),"")</f>
        <v/>
      </c>
      <c r="E38" s="159" t="str">
        <f ca="1">IFERROR(INDIRECT(_xlfn.CONCAT("'",E$3,"'!$D$13"))*INDEX(INDIRECT(_xlfn.CONCAT("'",E$3,"'!$A$123:$A$139")),MATCH('Anexo - Planilha de Cotação'!$B38,INDIRECT(_xlfn.CONCAT("'",E$3,"'!$B$123:$B$139")),0),1),"")</f>
        <v/>
      </c>
      <c r="F38" s="159" t="str">
        <f ca="1">IFERROR(INDIRECT(_xlfn.CONCAT("'",F$3,"'!$D$13"))*INDEX(INDIRECT(_xlfn.CONCAT("'",F$3,"'!$A$123:$A$139")),MATCH('Anexo - Planilha de Cotação'!$B38,INDIRECT(_xlfn.CONCAT("'",F$3,"'!$B$123:$B$139")),0),1),"")</f>
        <v/>
      </c>
      <c r="G38" s="159" t="str">
        <f ca="1">IFERROR(INDIRECT(_xlfn.CONCAT("'",G$3,"'!$D$13"))*INDEX(INDIRECT(_xlfn.CONCAT("'",G$3,"'!$A$123:$A$139")),MATCH('Anexo - Planilha de Cotação'!$B38,INDIRECT(_xlfn.CONCAT("'",G$3,"'!$B$123:$B$139")),0),1),"")</f>
        <v/>
      </c>
      <c r="H38" s="159" t="str">
        <f ca="1">IFERROR(INDIRECT(_xlfn.CONCAT("'",H$3,"'!$D$13"))*INDEX(INDIRECT(_xlfn.CONCAT("'",H$3,"'!$A$123:$A$139")),MATCH('Anexo - Planilha de Cotação'!$B38,INDIRECT(_xlfn.CONCAT("'",H$3,"'!$B$123:$B$139")),0),1),"")</f>
        <v/>
      </c>
      <c r="I38" s="159" t="str">
        <f ca="1">IFERROR(INDIRECT(_xlfn.CONCAT("'",I$3,"'!$D$13"))*INDEX(INDIRECT(_xlfn.CONCAT("'",I$3,"'!$A$123:$A$139")),MATCH('Anexo - Planilha de Cotação'!$B38,INDIRECT(_xlfn.CONCAT("'",I$3,"'!$B$123:$B$139")),0),1),"")</f>
        <v/>
      </c>
      <c r="J38" s="159" t="str">
        <f ca="1">IFERROR(INDIRECT(_xlfn.CONCAT("'",J$3,"'!$D$13"))*INDEX(INDIRECT(_xlfn.CONCAT("'",J$3,"'!$A$123:$A$139")),MATCH('Anexo - Planilha de Cotação'!$B38,INDIRECT(_xlfn.CONCAT("'",J$3,"'!$B$123:$B$139")),0),1),"")</f>
        <v/>
      </c>
      <c r="K38" s="159" t="str">
        <f ca="1">IFERROR(INDIRECT(_xlfn.CONCAT("'",K$3,"'!$D$13"))*INDEX(INDIRECT(_xlfn.CONCAT("'",K$3,"'!$A$123:$A$139")),MATCH('Anexo - Planilha de Cotação'!$B38,INDIRECT(_xlfn.CONCAT("'",K$3,"'!$B$123:$B$139")),0),1),"")</f>
        <v/>
      </c>
      <c r="L38" s="159" t="str">
        <f ca="1">IFERROR(INDIRECT(_xlfn.CONCAT("'",L$3,"'!$D$13"))*INDEX(INDIRECT(_xlfn.CONCAT("'",L$3,"'!$A$123:$A$139")),MATCH('Anexo - Planilha de Cotação'!$B38,INDIRECT(_xlfn.CONCAT("'",L$3,"'!$B$123:$B$139")),0),1),"")</f>
        <v/>
      </c>
      <c r="M38" s="159" t="str">
        <f ca="1">IFERROR(INDIRECT(_xlfn.CONCAT("'",M$3,"'!$D$13"))*INDEX(INDIRECT(_xlfn.CONCAT("'",M$3,"'!$A$123:$A$139")),MATCH('Anexo - Planilha de Cotação'!$B38,INDIRECT(_xlfn.CONCAT("'",M$3,"'!$B$123:$B$139")),0),1),"")</f>
        <v/>
      </c>
      <c r="N38" s="159" t="str">
        <f ca="1">IFERROR(INDIRECT(_xlfn.CONCAT("'",N$3,"'!$D$13"))*INDEX(INDIRECT(_xlfn.CONCAT("'",N$3,"'!$A$123:$A$139")),MATCH('Anexo - Planilha de Cotação'!$B38,INDIRECT(_xlfn.CONCAT("'",N$3,"'!$B$123:$B$139")),0),1),"")</f>
        <v/>
      </c>
      <c r="O38" s="159" t="str">
        <f ca="1">IFERROR(INDIRECT(_xlfn.CONCAT("'",O$3,"'!$D$13"))*INDEX(INDIRECT(_xlfn.CONCAT("'",O$3,"'!$A$123:$A$139")),MATCH('Anexo - Planilha de Cotação'!$B38,INDIRECT(_xlfn.CONCAT("'",O$3,"'!$B$123:$B$139")),0),1),"")</f>
        <v/>
      </c>
      <c r="P38" s="159" t="str">
        <f ca="1">IFERROR(INDIRECT(_xlfn.CONCAT("'",P$3,"'!$D$13"))*INDEX(INDIRECT(_xlfn.CONCAT("'",P$3,"'!$A$123:$A$139")),MATCH('Anexo - Planilha de Cotação'!$B38,INDIRECT(_xlfn.CONCAT("'",P$3,"'!$B$123:$B$139")),0),1),"")</f>
        <v/>
      </c>
      <c r="Q38" s="159" t="str">
        <f ca="1">IFERROR(INDIRECT(_xlfn.CONCAT("'",Q$3,"'!$D$13"))*INDEX(INDIRECT(_xlfn.CONCAT("'",Q$3,"'!$A$123:$A$139")),MATCH('Anexo - Planilha de Cotação'!$B38,INDIRECT(_xlfn.CONCAT("'",Q$3,"'!$B$123:$B$139")),0),1),"")</f>
        <v/>
      </c>
      <c r="R38" s="159" t="str">
        <f ca="1">IFERROR(INDIRECT(_xlfn.CONCAT("'",R$3,"'!$D$13"))*INDEX(INDIRECT(_xlfn.CONCAT("'",R$3,"'!$A$123:$A$139")),MATCH('Anexo - Planilha de Cotação'!$B38,INDIRECT(_xlfn.CONCAT("'",R$3,"'!$B$123:$B$139")),0),1),"")</f>
        <v/>
      </c>
      <c r="S38" s="159" t="str">
        <f ca="1">IFERROR(INDIRECT(_xlfn.CONCAT("'",S$3,"'!$D$13"))*INDEX(INDIRECT(_xlfn.CONCAT("'",S$3,"'!$A$123:$A$139")),MATCH('Anexo - Planilha de Cotação'!$B38,INDIRECT(_xlfn.CONCAT("'",S$3,"'!$B$123:$B$139")),0),1),"")</f>
        <v/>
      </c>
      <c r="T38" s="159" t="str">
        <f ca="1">IFERROR(INDIRECT(_xlfn.CONCAT("'",T$3,"'!$D$13"))*INDEX(INDIRECT(_xlfn.CONCAT("'",T$3,"'!$A$123:$A$139")),MATCH('Anexo - Planilha de Cotação'!$B38,INDIRECT(_xlfn.CONCAT("'",T$3,"'!$B$123:$B$139")),0),1),"")</f>
        <v/>
      </c>
      <c r="U38" s="159" t="str">
        <f ca="1">IFERROR(INDIRECT(_xlfn.CONCAT("'",U$3,"'!$D$13"))*INDEX(INDIRECT(_xlfn.CONCAT("'",U$3,"'!$A$123:$A$139")),MATCH('Anexo - Planilha de Cotação'!$B38,INDIRECT(_xlfn.CONCAT("'",U$3,"'!$B$123:$B$139")),0),1),"")</f>
        <v/>
      </c>
      <c r="V38" s="159" t="str">
        <f ca="1">IFERROR(INDIRECT(_xlfn.CONCAT("'",V$3,"'!$D$13"))*INDEX(INDIRECT(_xlfn.CONCAT("'",V$3,"'!$A$123:$A$139")),MATCH('Anexo - Planilha de Cotação'!$B38,INDIRECT(_xlfn.CONCAT("'",V$3,"'!$B$123:$B$139")),0),1),"")</f>
        <v/>
      </c>
      <c r="W38" s="159" t="str">
        <f ca="1">IFERROR(INDIRECT(_xlfn.CONCAT("'",W$3,"'!$D$13"))*INDEX(INDIRECT(_xlfn.CONCAT("'",W$3,"'!$A$123:$A$139")),MATCH('Anexo - Planilha de Cotação'!$B38,INDIRECT(_xlfn.CONCAT("'",W$3,"'!$B$123:$B$139")),0),1),"")</f>
        <v/>
      </c>
      <c r="X38" s="159" t="str">
        <f ca="1">IFERROR(INDIRECT(_xlfn.CONCAT("'",X$3,"'!$D$13"))*INDEX(INDIRECT(_xlfn.CONCAT("'",X$3,"'!$A$123:$A$139")),MATCH('Anexo - Planilha de Cotação'!$B38,INDIRECT(_xlfn.CONCAT("'",X$3,"'!$B$123:$B$139")),0),1),"")</f>
        <v/>
      </c>
      <c r="Y38" s="159" t="str">
        <f ca="1">IFERROR(INDIRECT(_xlfn.CONCAT("'",Y$3,"'!$D$13"))*INDEX(INDIRECT(_xlfn.CONCAT("'",Y$3,"'!$A$123:$A$139")),MATCH('Anexo - Planilha de Cotação'!$B38,INDIRECT(_xlfn.CONCAT("'",Y$3,"'!$B$123:$B$139")),0),1),"")</f>
        <v/>
      </c>
      <c r="Z38" s="159" t="str">
        <f ca="1">IFERROR(INDIRECT(_xlfn.CONCAT("'",Z$3,"'!$D$13"))*INDEX(INDIRECT(_xlfn.CONCAT("'",Z$3,"'!$A$123:$A$139")),MATCH('Anexo - Planilha de Cotação'!$B38,INDIRECT(_xlfn.CONCAT("'",Z$3,"'!$B$123:$B$139")),0),1),"")</f>
        <v/>
      </c>
      <c r="AA38" s="159" t="str">
        <f ca="1">IFERROR(INDIRECT(_xlfn.CONCAT("'",AA$3,"'!$D$13"))*INDEX(INDIRECT(_xlfn.CONCAT("'",AA$3,"'!$A$123:$A$139")),MATCH('Anexo - Planilha de Cotação'!$B38,INDIRECT(_xlfn.CONCAT("'",AA$3,"'!$B$123:$B$139")),0),1),"")</f>
        <v/>
      </c>
      <c r="AB38" s="159" t="str">
        <f ca="1">IFERROR(INDIRECT(_xlfn.CONCAT("'",AB$3,"'!$D$13"))*INDEX(INDIRECT(_xlfn.CONCAT("'",AB$3,"'!$A$123:$A$139")),MATCH('Anexo - Planilha de Cotação'!$B38,INDIRECT(_xlfn.CONCAT("'",AB$3,"'!$B$123:$B$139")),0),1),"")</f>
        <v/>
      </c>
      <c r="AC38" s="159"/>
      <c r="AD38" s="159" t="str">
        <f ca="1">IFERROR(INDIRECT(_xlfn.CONCAT("'",AD$3,"'!$D$13"))*INDEX(INDIRECT(_xlfn.CONCAT("'",AD$3,"'!$A$123:$A$139")),MATCH('Anexo - Planilha de Cotação'!$B38,INDIRECT(_xlfn.CONCAT("'",AD$3,"'!$B$123:$B$139")),0),1),"")</f>
        <v/>
      </c>
      <c r="AE38" s="159"/>
      <c r="AF38" s="159"/>
      <c r="AG38" s="159" t="str">
        <f ca="1">IFERROR(INDIRECT(_xlfn.CONCAT("'",AG$3,"'!$D$13"))*INDEX(INDIRECT(_xlfn.CONCAT("'",AG$3,"'!$A$123:$A$139")),MATCH('Anexo - Planilha de Cotação'!$B38,INDIRECT(_xlfn.CONCAT("'",AG$3,"'!$B$123:$B$139")),0),1),"")</f>
        <v/>
      </c>
      <c r="AH38" s="160">
        <f t="shared" ca="1" si="5"/>
        <v>0</v>
      </c>
      <c r="AI38" s="161">
        <f t="shared" ca="1" si="6"/>
        <v>0</v>
      </c>
    </row>
    <row r="39" spans="1:35" ht="48.75" customHeight="1" x14ac:dyDescent="0.2">
      <c r="A39" s="148">
        <v>35</v>
      </c>
      <c r="B39" s="149"/>
      <c r="C39" s="150"/>
      <c r="D39" s="158" t="str">
        <f ca="1">IFERROR(INDIRECT(_xlfn.CONCAT("'",D$3,"'!$D$13"))*INDEX(INDIRECT(_xlfn.CONCAT("'",D$3,"'!$A$123:$A$139")),MATCH('Anexo - Planilha de Cotação'!$B39,INDIRECT(_xlfn.CONCAT("'",D$3,"'!$B$123:$B$139")),0),1),"")</f>
        <v/>
      </c>
      <c r="E39" s="159" t="str">
        <f ca="1">IFERROR(INDIRECT(_xlfn.CONCAT("'",E$3,"'!$D$13"))*INDEX(INDIRECT(_xlfn.CONCAT("'",E$3,"'!$A$123:$A$139")),MATCH('Anexo - Planilha de Cotação'!$B39,INDIRECT(_xlfn.CONCAT("'",E$3,"'!$B$123:$B$139")),0),1),"")</f>
        <v/>
      </c>
      <c r="F39" s="159" t="str">
        <f ca="1">IFERROR(INDIRECT(_xlfn.CONCAT("'",F$3,"'!$D$13"))*INDEX(INDIRECT(_xlfn.CONCAT("'",F$3,"'!$A$123:$A$139")),MATCH('Anexo - Planilha de Cotação'!$B39,INDIRECT(_xlfn.CONCAT("'",F$3,"'!$B$123:$B$139")),0),1),"")</f>
        <v/>
      </c>
      <c r="G39" s="159" t="str">
        <f ca="1">IFERROR(INDIRECT(_xlfn.CONCAT("'",G$3,"'!$D$13"))*INDEX(INDIRECT(_xlfn.CONCAT("'",G$3,"'!$A$123:$A$139")),MATCH('Anexo - Planilha de Cotação'!$B39,INDIRECT(_xlfn.CONCAT("'",G$3,"'!$B$123:$B$139")),0),1),"")</f>
        <v/>
      </c>
      <c r="H39" s="159" t="str">
        <f ca="1">IFERROR(INDIRECT(_xlfn.CONCAT("'",H$3,"'!$D$13"))*INDEX(INDIRECT(_xlfn.CONCAT("'",H$3,"'!$A$123:$A$139")),MATCH('Anexo - Planilha de Cotação'!$B39,INDIRECT(_xlfn.CONCAT("'",H$3,"'!$B$123:$B$139")),0),1),"")</f>
        <v/>
      </c>
      <c r="I39" s="159" t="str">
        <f ca="1">IFERROR(INDIRECT(_xlfn.CONCAT("'",I$3,"'!$D$13"))*INDEX(INDIRECT(_xlfn.CONCAT("'",I$3,"'!$A$123:$A$139")),MATCH('Anexo - Planilha de Cotação'!$B39,INDIRECT(_xlfn.CONCAT("'",I$3,"'!$B$123:$B$139")),0),1),"")</f>
        <v/>
      </c>
      <c r="J39" s="159" t="str">
        <f ca="1">IFERROR(INDIRECT(_xlfn.CONCAT("'",J$3,"'!$D$13"))*INDEX(INDIRECT(_xlfn.CONCAT("'",J$3,"'!$A$123:$A$139")),MATCH('Anexo - Planilha de Cotação'!$B39,INDIRECT(_xlfn.CONCAT("'",J$3,"'!$B$123:$B$139")),0),1),"")</f>
        <v/>
      </c>
      <c r="K39" s="159" t="str">
        <f ca="1">IFERROR(INDIRECT(_xlfn.CONCAT("'",K$3,"'!$D$13"))*INDEX(INDIRECT(_xlfn.CONCAT("'",K$3,"'!$A$123:$A$139")),MATCH('Anexo - Planilha de Cotação'!$B39,INDIRECT(_xlfn.CONCAT("'",K$3,"'!$B$123:$B$139")),0),1),"")</f>
        <v/>
      </c>
      <c r="L39" s="159" t="str">
        <f ca="1">IFERROR(INDIRECT(_xlfn.CONCAT("'",L$3,"'!$D$13"))*INDEX(INDIRECT(_xlfn.CONCAT("'",L$3,"'!$A$123:$A$139")),MATCH('Anexo - Planilha de Cotação'!$B39,INDIRECT(_xlfn.CONCAT("'",L$3,"'!$B$123:$B$139")),0),1),"")</f>
        <v/>
      </c>
      <c r="M39" s="159" t="str">
        <f ca="1">IFERROR(INDIRECT(_xlfn.CONCAT("'",M$3,"'!$D$13"))*INDEX(INDIRECT(_xlfn.CONCAT("'",M$3,"'!$A$123:$A$139")),MATCH('Anexo - Planilha de Cotação'!$B39,INDIRECT(_xlfn.CONCAT("'",M$3,"'!$B$123:$B$139")),0),1),"")</f>
        <v/>
      </c>
      <c r="N39" s="159" t="str">
        <f ca="1">IFERROR(INDIRECT(_xlfn.CONCAT("'",N$3,"'!$D$13"))*INDEX(INDIRECT(_xlfn.CONCAT("'",N$3,"'!$A$123:$A$139")),MATCH('Anexo - Planilha de Cotação'!$B39,INDIRECT(_xlfn.CONCAT("'",N$3,"'!$B$123:$B$139")),0),1),"")</f>
        <v/>
      </c>
      <c r="O39" s="159" t="str">
        <f ca="1">IFERROR(INDIRECT(_xlfn.CONCAT("'",O$3,"'!$D$13"))*INDEX(INDIRECT(_xlfn.CONCAT("'",O$3,"'!$A$123:$A$139")),MATCH('Anexo - Planilha de Cotação'!$B39,INDIRECT(_xlfn.CONCAT("'",O$3,"'!$B$123:$B$139")),0),1),"")</f>
        <v/>
      </c>
      <c r="P39" s="159" t="str">
        <f ca="1">IFERROR(INDIRECT(_xlfn.CONCAT("'",P$3,"'!$D$13"))*INDEX(INDIRECT(_xlfn.CONCAT("'",P$3,"'!$A$123:$A$139")),MATCH('Anexo - Planilha de Cotação'!$B39,INDIRECT(_xlfn.CONCAT("'",P$3,"'!$B$123:$B$139")),0),1),"")</f>
        <v/>
      </c>
      <c r="Q39" s="159" t="str">
        <f ca="1">IFERROR(INDIRECT(_xlfn.CONCAT("'",Q$3,"'!$D$13"))*INDEX(INDIRECT(_xlfn.CONCAT("'",Q$3,"'!$A$123:$A$139")),MATCH('Anexo - Planilha de Cotação'!$B39,INDIRECT(_xlfn.CONCAT("'",Q$3,"'!$B$123:$B$139")),0),1),"")</f>
        <v/>
      </c>
      <c r="R39" s="159" t="str">
        <f ca="1">IFERROR(INDIRECT(_xlfn.CONCAT("'",R$3,"'!$D$13"))*INDEX(INDIRECT(_xlfn.CONCAT("'",R$3,"'!$A$123:$A$139")),MATCH('Anexo - Planilha de Cotação'!$B39,INDIRECT(_xlfn.CONCAT("'",R$3,"'!$B$123:$B$139")),0),1),"")</f>
        <v/>
      </c>
      <c r="S39" s="159" t="str">
        <f ca="1">IFERROR(INDIRECT(_xlfn.CONCAT("'",S$3,"'!$D$13"))*INDEX(INDIRECT(_xlfn.CONCAT("'",S$3,"'!$A$123:$A$139")),MATCH('Anexo - Planilha de Cotação'!$B39,INDIRECT(_xlfn.CONCAT("'",S$3,"'!$B$123:$B$139")),0),1),"")</f>
        <v/>
      </c>
      <c r="T39" s="159" t="str">
        <f ca="1">IFERROR(INDIRECT(_xlfn.CONCAT("'",T$3,"'!$D$13"))*INDEX(INDIRECT(_xlfn.CONCAT("'",T$3,"'!$A$123:$A$139")),MATCH('Anexo - Planilha de Cotação'!$B39,INDIRECT(_xlfn.CONCAT("'",T$3,"'!$B$123:$B$139")),0),1),"")</f>
        <v/>
      </c>
      <c r="U39" s="159" t="str">
        <f ca="1">IFERROR(INDIRECT(_xlfn.CONCAT("'",U$3,"'!$D$13"))*INDEX(INDIRECT(_xlfn.CONCAT("'",U$3,"'!$A$123:$A$139")),MATCH('Anexo - Planilha de Cotação'!$B39,INDIRECT(_xlfn.CONCAT("'",U$3,"'!$B$123:$B$139")),0),1),"")</f>
        <v/>
      </c>
      <c r="V39" s="159" t="str">
        <f ca="1">IFERROR(INDIRECT(_xlfn.CONCAT("'",V$3,"'!$D$13"))*INDEX(INDIRECT(_xlfn.CONCAT("'",V$3,"'!$A$123:$A$139")),MATCH('Anexo - Planilha de Cotação'!$B39,INDIRECT(_xlfn.CONCAT("'",V$3,"'!$B$123:$B$139")),0),1),"")</f>
        <v/>
      </c>
      <c r="W39" s="159" t="str">
        <f ca="1">IFERROR(INDIRECT(_xlfn.CONCAT("'",W$3,"'!$D$13"))*INDEX(INDIRECT(_xlfn.CONCAT("'",W$3,"'!$A$123:$A$139")),MATCH('Anexo - Planilha de Cotação'!$B39,INDIRECT(_xlfn.CONCAT("'",W$3,"'!$B$123:$B$139")),0),1),"")</f>
        <v/>
      </c>
      <c r="X39" s="159" t="str">
        <f ca="1">IFERROR(INDIRECT(_xlfn.CONCAT("'",X$3,"'!$D$13"))*INDEX(INDIRECT(_xlfn.CONCAT("'",X$3,"'!$A$123:$A$139")),MATCH('Anexo - Planilha de Cotação'!$B39,INDIRECT(_xlfn.CONCAT("'",X$3,"'!$B$123:$B$139")),0),1),"")</f>
        <v/>
      </c>
      <c r="Y39" s="159" t="str">
        <f ca="1">IFERROR(INDIRECT(_xlfn.CONCAT("'",Y$3,"'!$D$13"))*INDEX(INDIRECT(_xlfn.CONCAT("'",Y$3,"'!$A$123:$A$139")),MATCH('Anexo - Planilha de Cotação'!$B39,INDIRECT(_xlfn.CONCAT("'",Y$3,"'!$B$123:$B$139")),0),1),"")</f>
        <v/>
      </c>
      <c r="Z39" s="159" t="str">
        <f ca="1">IFERROR(INDIRECT(_xlfn.CONCAT("'",Z$3,"'!$D$13"))*INDEX(INDIRECT(_xlfn.CONCAT("'",Z$3,"'!$A$123:$A$139")),MATCH('Anexo - Planilha de Cotação'!$B39,INDIRECT(_xlfn.CONCAT("'",Z$3,"'!$B$123:$B$139")),0),1),"")</f>
        <v/>
      </c>
      <c r="AA39" s="159" t="str">
        <f ca="1">IFERROR(INDIRECT(_xlfn.CONCAT("'",AA$3,"'!$D$13"))*INDEX(INDIRECT(_xlfn.CONCAT("'",AA$3,"'!$A$123:$A$139")),MATCH('Anexo - Planilha de Cotação'!$B39,INDIRECT(_xlfn.CONCAT("'",AA$3,"'!$B$123:$B$139")),0),1),"")</f>
        <v/>
      </c>
      <c r="AB39" s="159" t="str">
        <f ca="1">IFERROR(INDIRECT(_xlfn.CONCAT("'",AB$3,"'!$D$13"))*INDEX(INDIRECT(_xlfn.CONCAT("'",AB$3,"'!$A$123:$A$139")),MATCH('Anexo - Planilha de Cotação'!$B39,INDIRECT(_xlfn.CONCAT("'",AB$3,"'!$B$123:$B$139")),0),1),"")</f>
        <v/>
      </c>
      <c r="AC39" s="159"/>
      <c r="AD39" s="159" t="str">
        <f ca="1">IFERROR(INDIRECT(_xlfn.CONCAT("'",AD$3,"'!$D$13"))*INDEX(INDIRECT(_xlfn.CONCAT("'",AD$3,"'!$A$123:$A$139")),MATCH('Anexo - Planilha de Cotação'!$B39,INDIRECT(_xlfn.CONCAT("'",AD$3,"'!$B$123:$B$139")),0),1),"")</f>
        <v/>
      </c>
      <c r="AE39" s="159"/>
      <c r="AF39" s="159"/>
      <c r="AG39" s="159" t="str">
        <f ca="1">IFERROR(INDIRECT(_xlfn.CONCAT("'",AG$3,"'!$D$13"))*INDEX(INDIRECT(_xlfn.CONCAT("'",AG$3,"'!$A$123:$A$139")),MATCH('Anexo - Planilha de Cotação'!$B39,INDIRECT(_xlfn.CONCAT("'",AG$3,"'!$B$123:$B$139")),0),1),"")</f>
        <v/>
      </c>
      <c r="AH39" s="160">
        <f t="shared" ca="1" si="5"/>
        <v>0</v>
      </c>
      <c r="AI39" s="161">
        <f t="shared" ca="1" si="6"/>
        <v>0</v>
      </c>
    </row>
    <row r="40" spans="1:35" ht="48.75" customHeight="1" x14ac:dyDescent="0.2">
      <c r="A40" s="148">
        <v>36</v>
      </c>
      <c r="B40" s="149"/>
      <c r="C40" s="150"/>
      <c r="D40" s="158" t="str">
        <f ca="1">IFERROR(INDIRECT(_xlfn.CONCAT("'",D$3,"'!$D$13"))*INDEX(INDIRECT(_xlfn.CONCAT("'",D$3,"'!$A$123:$A$139")),MATCH('Anexo - Planilha de Cotação'!$B40,INDIRECT(_xlfn.CONCAT("'",D$3,"'!$B$123:$B$139")),0),1),"")</f>
        <v/>
      </c>
      <c r="E40" s="159" t="str">
        <f ca="1">IFERROR(INDIRECT(_xlfn.CONCAT("'",E$3,"'!$D$13"))*INDEX(INDIRECT(_xlfn.CONCAT("'",E$3,"'!$A$123:$A$139")),MATCH('Anexo - Planilha de Cotação'!$B40,INDIRECT(_xlfn.CONCAT("'",E$3,"'!$B$123:$B$139")),0),1),"")</f>
        <v/>
      </c>
      <c r="F40" s="159" t="str">
        <f ca="1">IFERROR(INDIRECT(_xlfn.CONCAT("'",F$3,"'!$D$13"))*INDEX(INDIRECT(_xlfn.CONCAT("'",F$3,"'!$A$123:$A$139")),MATCH('Anexo - Planilha de Cotação'!$B40,INDIRECT(_xlfn.CONCAT("'",F$3,"'!$B$123:$B$139")),0),1),"")</f>
        <v/>
      </c>
      <c r="G40" s="159" t="str">
        <f ca="1">IFERROR(INDIRECT(_xlfn.CONCAT("'",G$3,"'!$D$13"))*INDEX(INDIRECT(_xlfn.CONCAT("'",G$3,"'!$A$123:$A$139")),MATCH('Anexo - Planilha de Cotação'!$B40,INDIRECT(_xlfn.CONCAT("'",G$3,"'!$B$123:$B$139")),0),1),"")</f>
        <v/>
      </c>
      <c r="H40" s="159" t="str">
        <f ca="1">IFERROR(INDIRECT(_xlfn.CONCAT("'",H$3,"'!$D$13"))*INDEX(INDIRECT(_xlfn.CONCAT("'",H$3,"'!$A$123:$A$139")),MATCH('Anexo - Planilha de Cotação'!$B40,INDIRECT(_xlfn.CONCAT("'",H$3,"'!$B$123:$B$139")),0),1),"")</f>
        <v/>
      </c>
      <c r="I40" s="159" t="str">
        <f ca="1">IFERROR(INDIRECT(_xlfn.CONCAT("'",I$3,"'!$D$13"))*INDEX(INDIRECT(_xlfn.CONCAT("'",I$3,"'!$A$123:$A$139")),MATCH('Anexo - Planilha de Cotação'!$B40,INDIRECT(_xlfn.CONCAT("'",I$3,"'!$B$123:$B$139")),0),1),"")</f>
        <v/>
      </c>
      <c r="J40" s="159" t="str">
        <f ca="1">IFERROR(INDIRECT(_xlfn.CONCAT("'",J$3,"'!$D$13"))*INDEX(INDIRECT(_xlfn.CONCAT("'",J$3,"'!$A$123:$A$139")),MATCH('Anexo - Planilha de Cotação'!$B40,INDIRECT(_xlfn.CONCAT("'",J$3,"'!$B$123:$B$139")),0),1),"")</f>
        <v/>
      </c>
      <c r="K40" s="159" t="str">
        <f ca="1">IFERROR(INDIRECT(_xlfn.CONCAT("'",K$3,"'!$D$13"))*INDEX(INDIRECT(_xlfn.CONCAT("'",K$3,"'!$A$123:$A$139")),MATCH('Anexo - Planilha de Cotação'!$B40,INDIRECT(_xlfn.CONCAT("'",K$3,"'!$B$123:$B$139")),0),1),"")</f>
        <v/>
      </c>
      <c r="L40" s="159" t="str">
        <f ca="1">IFERROR(INDIRECT(_xlfn.CONCAT("'",L$3,"'!$D$13"))*INDEX(INDIRECT(_xlfn.CONCAT("'",L$3,"'!$A$123:$A$139")),MATCH('Anexo - Planilha de Cotação'!$B40,INDIRECT(_xlfn.CONCAT("'",L$3,"'!$B$123:$B$139")),0),1),"")</f>
        <v/>
      </c>
      <c r="M40" s="159" t="str">
        <f ca="1">IFERROR(INDIRECT(_xlfn.CONCAT("'",M$3,"'!$D$13"))*INDEX(INDIRECT(_xlfn.CONCAT("'",M$3,"'!$A$123:$A$139")),MATCH('Anexo - Planilha de Cotação'!$B40,INDIRECT(_xlfn.CONCAT("'",M$3,"'!$B$123:$B$139")),0),1),"")</f>
        <v/>
      </c>
      <c r="N40" s="159" t="str">
        <f ca="1">IFERROR(INDIRECT(_xlfn.CONCAT("'",N$3,"'!$D$13"))*INDEX(INDIRECT(_xlfn.CONCAT("'",N$3,"'!$A$123:$A$139")),MATCH('Anexo - Planilha de Cotação'!$B40,INDIRECT(_xlfn.CONCAT("'",N$3,"'!$B$123:$B$139")),0),1),"")</f>
        <v/>
      </c>
      <c r="O40" s="159" t="str">
        <f ca="1">IFERROR(INDIRECT(_xlfn.CONCAT("'",O$3,"'!$D$13"))*INDEX(INDIRECT(_xlfn.CONCAT("'",O$3,"'!$A$123:$A$139")),MATCH('Anexo - Planilha de Cotação'!$B40,INDIRECT(_xlfn.CONCAT("'",O$3,"'!$B$123:$B$139")),0),1),"")</f>
        <v/>
      </c>
      <c r="P40" s="159" t="str">
        <f ca="1">IFERROR(INDIRECT(_xlfn.CONCAT("'",P$3,"'!$D$13"))*INDEX(INDIRECT(_xlfn.CONCAT("'",P$3,"'!$A$123:$A$139")),MATCH('Anexo - Planilha de Cotação'!$B40,INDIRECT(_xlfn.CONCAT("'",P$3,"'!$B$123:$B$139")),0),1),"")</f>
        <v/>
      </c>
      <c r="Q40" s="159" t="str">
        <f ca="1">IFERROR(INDIRECT(_xlfn.CONCAT("'",Q$3,"'!$D$13"))*INDEX(INDIRECT(_xlfn.CONCAT("'",Q$3,"'!$A$123:$A$139")),MATCH('Anexo - Planilha de Cotação'!$B40,INDIRECT(_xlfn.CONCAT("'",Q$3,"'!$B$123:$B$139")),0),1),"")</f>
        <v/>
      </c>
      <c r="R40" s="159" t="str">
        <f ca="1">IFERROR(INDIRECT(_xlfn.CONCAT("'",R$3,"'!$D$13"))*INDEX(INDIRECT(_xlfn.CONCAT("'",R$3,"'!$A$123:$A$139")),MATCH('Anexo - Planilha de Cotação'!$B40,INDIRECT(_xlfn.CONCAT("'",R$3,"'!$B$123:$B$139")),0),1),"")</f>
        <v/>
      </c>
      <c r="S40" s="159" t="str">
        <f ca="1">IFERROR(INDIRECT(_xlfn.CONCAT("'",S$3,"'!$D$13"))*INDEX(INDIRECT(_xlfn.CONCAT("'",S$3,"'!$A$123:$A$139")),MATCH('Anexo - Planilha de Cotação'!$B40,INDIRECT(_xlfn.CONCAT("'",S$3,"'!$B$123:$B$139")),0),1),"")</f>
        <v/>
      </c>
      <c r="T40" s="159" t="str">
        <f ca="1">IFERROR(INDIRECT(_xlfn.CONCAT("'",T$3,"'!$D$13"))*INDEX(INDIRECT(_xlfn.CONCAT("'",T$3,"'!$A$123:$A$139")),MATCH('Anexo - Planilha de Cotação'!$B40,INDIRECT(_xlfn.CONCAT("'",T$3,"'!$B$123:$B$139")),0),1),"")</f>
        <v/>
      </c>
      <c r="U40" s="159" t="str">
        <f ca="1">IFERROR(INDIRECT(_xlfn.CONCAT("'",U$3,"'!$D$13"))*INDEX(INDIRECT(_xlfn.CONCAT("'",U$3,"'!$A$123:$A$139")),MATCH('Anexo - Planilha de Cotação'!$B40,INDIRECT(_xlfn.CONCAT("'",U$3,"'!$B$123:$B$139")),0),1),"")</f>
        <v/>
      </c>
      <c r="V40" s="159" t="str">
        <f ca="1">IFERROR(INDIRECT(_xlfn.CONCAT("'",V$3,"'!$D$13"))*INDEX(INDIRECT(_xlfn.CONCAT("'",V$3,"'!$A$123:$A$139")),MATCH('Anexo - Planilha de Cotação'!$B40,INDIRECT(_xlfn.CONCAT("'",V$3,"'!$B$123:$B$139")),0),1),"")</f>
        <v/>
      </c>
      <c r="W40" s="159" t="str">
        <f ca="1">IFERROR(INDIRECT(_xlfn.CONCAT("'",W$3,"'!$D$13"))*INDEX(INDIRECT(_xlfn.CONCAT("'",W$3,"'!$A$123:$A$139")),MATCH('Anexo - Planilha de Cotação'!$B40,INDIRECT(_xlfn.CONCAT("'",W$3,"'!$B$123:$B$139")),0),1),"")</f>
        <v/>
      </c>
      <c r="X40" s="159" t="str">
        <f ca="1">IFERROR(INDIRECT(_xlfn.CONCAT("'",X$3,"'!$D$13"))*INDEX(INDIRECT(_xlfn.CONCAT("'",X$3,"'!$A$123:$A$139")),MATCH('Anexo - Planilha de Cotação'!$B40,INDIRECT(_xlfn.CONCAT("'",X$3,"'!$B$123:$B$139")),0),1),"")</f>
        <v/>
      </c>
      <c r="Y40" s="159" t="str">
        <f ca="1">IFERROR(INDIRECT(_xlfn.CONCAT("'",Y$3,"'!$D$13"))*INDEX(INDIRECT(_xlfn.CONCAT("'",Y$3,"'!$A$123:$A$139")),MATCH('Anexo - Planilha de Cotação'!$B40,INDIRECT(_xlfn.CONCAT("'",Y$3,"'!$B$123:$B$139")),0),1),"")</f>
        <v/>
      </c>
      <c r="Z40" s="159" t="str">
        <f ca="1">IFERROR(INDIRECT(_xlfn.CONCAT("'",Z$3,"'!$D$13"))*INDEX(INDIRECT(_xlfn.CONCAT("'",Z$3,"'!$A$123:$A$139")),MATCH('Anexo - Planilha de Cotação'!$B40,INDIRECT(_xlfn.CONCAT("'",Z$3,"'!$B$123:$B$139")),0),1),"")</f>
        <v/>
      </c>
      <c r="AA40" s="159" t="str">
        <f ca="1">IFERROR(INDIRECT(_xlfn.CONCAT("'",AA$3,"'!$D$13"))*INDEX(INDIRECT(_xlfn.CONCAT("'",AA$3,"'!$A$123:$A$139")),MATCH('Anexo - Planilha de Cotação'!$B40,INDIRECT(_xlfn.CONCAT("'",AA$3,"'!$B$123:$B$139")),0),1),"")</f>
        <v/>
      </c>
      <c r="AB40" s="159" t="str">
        <f ca="1">IFERROR(INDIRECT(_xlfn.CONCAT("'",AB$3,"'!$D$13"))*INDEX(INDIRECT(_xlfn.CONCAT("'",AB$3,"'!$A$123:$A$139")),MATCH('Anexo - Planilha de Cotação'!$B40,INDIRECT(_xlfn.CONCAT("'",AB$3,"'!$B$123:$B$139")),0),1),"")</f>
        <v/>
      </c>
      <c r="AC40" s="159"/>
      <c r="AD40" s="159" t="str">
        <f ca="1">IFERROR(INDIRECT(_xlfn.CONCAT("'",AD$3,"'!$D$13"))*INDEX(INDIRECT(_xlfn.CONCAT("'",AD$3,"'!$A$123:$A$139")),MATCH('Anexo - Planilha de Cotação'!$B40,INDIRECT(_xlfn.CONCAT("'",AD$3,"'!$B$123:$B$139")),0),1),"")</f>
        <v/>
      </c>
      <c r="AE40" s="159"/>
      <c r="AF40" s="159"/>
      <c r="AG40" s="159" t="str">
        <f ca="1">IFERROR(INDIRECT(_xlfn.CONCAT("'",AG$3,"'!$D$13"))*INDEX(INDIRECT(_xlfn.CONCAT("'",AG$3,"'!$A$123:$A$139")),MATCH('Anexo - Planilha de Cotação'!$B40,INDIRECT(_xlfn.CONCAT("'",AG$3,"'!$B$123:$B$139")),0),1),"")</f>
        <v/>
      </c>
      <c r="AH40" s="160">
        <f t="shared" ca="1" si="5"/>
        <v>0</v>
      </c>
      <c r="AI40" s="161">
        <f t="shared" ca="1" si="6"/>
        <v>0</v>
      </c>
    </row>
    <row r="41" spans="1:35" ht="48.75" customHeight="1" x14ac:dyDescent="0.2">
      <c r="A41" s="148">
        <v>37</v>
      </c>
      <c r="B41" s="149"/>
      <c r="C41" s="150"/>
      <c r="D41" s="158" t="str">
        <f ca="1">IFERROR(INDIRECT(_xlfn.CONCAT("'",D$3,"'!$D$13"))*INDEX(INDIRECT(_xlfn.CONCAT("'",D$3,"'!$A$123:$A$139")),MATCH('Anexo - Planilha de Cotação'!$B41,INDIRECT(_xlfn.CONCAT("'",D$3,"'!$B$123:$B$139")),0),1),"")</f>
        <v/>
      </c>
      <c r="E41" s="159" t="str">
        <f ca="1">IFERROR(INDIRECT(_xlfn.CONCAT("'",E$3,"'!$D$13"))*INDEX(INDIRECT(_xlfn.CONCAT("'",E$3,"'!$A$123:$A$139")),MATCH('Anexo - Planilha de Cotação'!$B41,INDIRECT(_xlfn.CONCAT("'",E$3,"'!$B$123:$B$139")),0),1),"")</f>
        <v/>
      </c>
      <c r="F41" s="159" t="str">
        <f ca="1">IFERROR(INDIRECT(_xlfn.CONCAT("'",F$3,"'!$D$13"))*INDEX(INDIRECT(_xlfn.CONCAT("'",F$3,"'!$A$123:$A$139")),MATCH('Anexo - Planilha de Cotação'!$B41,INDIRECT(_xlfn.CONCAT("'",F$3,"'!$B$123:$B$139")),0),1),"")</f>
        <v/>
      </c>
      <c r="G41" s="159" t="str">
        <f ca="1">IFERROR(INDIRECT(_xlfn.CONCAT("'",G$3,"'!$D$13"))*INDEX(INDIRECT(_xlfn.CONCAT("'",G$3,"'!$A$123:$A$139")),MATCH('Anexo - Planilha de Cotação'!$B41,INDIRECT(_xlfn.CONCAT("'",G$3,"'!$B$123:$B$139")),0),1),"")</f>
        <v/>
      </c>
      <c r="H41" s="159" t="str">
        <f ca="1">IFERROR(INDIRECT(_xlfn.CONCAT("'",H$3,"'!$D$13"))*INDEX(INDIRECT(_xlfn.CONCAT("'",H$3,"'!$A$123:$A$139")),MATCH('Anexo - Planilha de Cotação'!$B41,INDIRECT(_xlfn.CONCAT("'",H$3,"'!$B$123:$B$139")),0),1),"")</f>
        <v/>
      </c>
      <c r="I41" s="159" t="str">
        <f ca="1">IFERROR(INDIRECT(_xlfn.CONCAT("'",I$3,"'!$D$13"))*INDEX(INDIRECT(_xlfn.CONCAT("'",I$3,"'!$A$123:$A$139")),MATCH('Anexo - Planilha de Cotação'!$B41,INDIRECT(_xlfn.CONCAT("'",I$3,"'!$B$123:$B$139")),0),1),"")</f>
        <v/>
      </c>
      <c r="J41" s="159" t="str">
        <f ca="1">IFERROR(INDIRECT(_xlfn.CONCAT("'",J$3,"'!$D$13"))*INDEX(INDIRECT(_xlfn.CONCAT("'",J$3,"'!$A$123:$A$139")),MATCH('Anexo - Planilha de Cotação'!$B41,INDIRECT(_xlfn.CONCAT("'",J$3,"'!$B$123:$B$139")),0),1),"")</f>
        <v/>
      </c>
      <c r="K41" s="159" t="str">
        <f ca="1">IFERROR(INDIRECT(_xlfn.CONCAT("'",K$3,"'!$D$13"))*INDEX(INDIRECT(_xlfn.CONCAT("'",K$3,"'!$A$123:$A$139")),MATCH('Anexo - Planilha de Cotação'!$B41,INDIRECT(_xlfn.CONCAT("'",K$3,"'!$B$123:$B$139")),0),1),"")</f>
        <v/>
      </c>
      <c r="L41" s="159" t="str">
        <f ca="1">IFERROR(INDIRECT(_xlfn.CONCAT("'",L$3,"'!$D$13"))*INDEX(INDIRECT(_xlfn.CONCAT("'",L$3,"'!$A$123:$A$139")),MATCH('Anexo - Planilha de Cotação'!$B41,INDIRECT(_xlfn.CONCAT("'",L$3,"'!$B$123:$B$139")),0),1),"")</f>
        <v/>
      </c>
      <c r="M41" s="159" t="str">
        <f ca="1">IFERROR(INDIRECT(_xlfn.CONCAT("'",M$3,"'!$D$13"))*INDEX(INDIRECT(_xlfn.CONCAT("'",M$3,"'!$A$123:$A$139")),MATCH('Anexo - Planilha de Cotação'!$B41,INDIRECT(_xlfn.CONCAT("'",M$3,"'!$B$123:$B$139")),0),1),"")</f>
        <v/>
      </c>
      <c r="N41" s="159" t="str">
        <f ca="1">IFERROR(INDIRECT(_xlfn.CONCAT("'",N$3,"'!$D$13"))*INDEX(INDIRECT(_xlfn.CONCAT("'",N$3,"'!$A$123:$A$139")),MATCH('Anexo - Planilha de Cotação'!$B41,INDIRECT(_xlfn.CONCAT("'",N$3,"'!$B$123:$B$139")),0),1),"")</f>
        <v/>
      </c>
      <c r="O41" s="159" t="str">
        <f ca="1">IFERROR(INDIRECT(_xlfn.CONCAT("'",O$3,"'!$D$13"))*INDEX(INDIRECT(_xlfn.CONCAT("'",O$3,"'!$A$123:$A$139")),MATCH('Anexo - Planilha de Cotação'!$B41,INDIRECT(_xlfn.CONCAT("'",O$3,"'!$B$123:$B$139")),0),1),"")</f>
        <v/>
      </c>
      <c r="P41" s="159" t="str">
        <f ca="1">IFERROR(INDIRECT(_xlfn.CONCAT("'",P$3,"'!$D$13"))*INDEX(INDIRECT(_xlfn.CONCAT("'",P$3,"'!$A$123:$A$139")),MATCH('Anexo - Planilha de Cotação'!$B41,INDIRECT(_xlfn.CONCAT("'",P$3,"'!$B$123:$B$139")),0),1),"")</f>
        <v/>
      </c>
      <c r="Q41" s="159" t="str">
        <f ca="1">IFERROR(INDIRECT(_xlfn.CONCAT("'",Q$3,"'!$D$13"))*INDEX(INDIRECT(_xlfn.CONCAT("'",Q$3,"'!$A$123:$A$139")),MATCH('Anexo - Planilha de Cotação'!$B41,INDIRECT(_xlfn.CONCAT("'",Q$3,"'!$B$123:$B$139")),0),1),"")</f>
        <v/>
      </c>
      <c r="R41" s="159" t="str">
        <f ca="1">IFERROR(INDIRECT(_xlfn.CONCAT("'",R$3,"'!$D$13"))*INDEX(INDIRECT(_xlfn.CONCAT("'",R$3,"'!$A$123:$A$139")),MATCH('Anexo - Planilha de Cotação'!$B41,INDIRECT(_xlfn.CONCAT("'",R$3,"'!$B$123:$B$139")),0),1),"")</f>
        <v/>
      </c>
      <c r="S41" s="159" t="str">
        <f ca="1">IFERROR(INDIRECT(_xlfn.CONCAT("'",S$3,"'!$D$13"))*INDEX(INDIRECT(_xlfn.CONCAT("'",S$3,"'!$A$123:$A$139")),MATCH('Anexo - Planilha de Cotação'!$B41,INDIRECT(_xlfn.CONCAT("'",S$3,"'!$B$123:$B$139")),0),1),"")</f>
        <v/>
      </c>
      <c r="T41" s="159" t="str">
        <f ca="1">IFERROR(INDIRECT(_xlfn.CONCAT("'",T$3,"'!$D$13"))*INDEX(INDIRECT(_xlfn.CONCAT("'",T$3,"'!$A$123:$A$139")),MATCH('Anexo - Planilha de Cotação'!$B41,INDIRECT(_xlfn.CONCAT("'",T$3,"'!$B$123:$B$139")),0),1),"")</f>
        <v/>
      </c>
      <c r="U41" s="159" t="str">
        <f ca="1">IFERROR(INDIRECT(_xlfn.CONCAT("'",U$3,"'!$D$13"))*INDEX(INDIRECT(_xlfn.CONCAT("'",U$3,"'!$A$123:$A$139")),MATCH('Anexo - Planilha de Cotação'!$B41,INDIRECT(_xlfn.CONCAT("'",U$3,"'!$B$123:$B$139")),0),1),"")</f>
        <v/>
      </c>
      <c r="V41" s="159" t="str">
        <f ca="1">IFERROR(INDIRECT(_xlfn.CONCAT("'",V$3,"'!$D$13"))*INDEX(INDIRECT(_xlfn.CONCAT("'",V$3,"'!$A$123:$A$139")),MATCH('Anexo - Planilha de Cotação'!$B41,INDIRECT(_xlfn.CONCAT("'",V$3,"'!$B$123:$B$139")),0),1),"")</f>
        <v/>
      </c>
      <c r="W41" s="159" t="str">
        <f ca="1">IFERROR(INDIRECT(_xlfn.CONCAT("'",W$3,"'!$D$13"))*INDEX(INDIRECT(_xlfn.CONCAT("'",W$3,"'!$A$123:$A$139")),MATCH('Anexo - Planilha de Cotação'!$B41,INDIRECT(_xlfn.CONCAT("'",W$3,"'!$B$123:$B$139")),0),1),"")</f>
        <v/>
      </c>
      <c r="X41" s="159" t="str">
        <f ca="1">IFERROR(INDIRECT(_xlfn.CONCAT("'",X$3,"'!$D$13"))*INDEX(INDIRECT(_xlfn.CONCAT("'",X$3,"'!$A$123:$A$139")),MATCH('Anexo - Planilha de Cotação'!$B41,INDIRECT(_xlfn.CONCAT("'",X$3,"'!$B$123:$B$139")),0),1),"")</f>
        <v/>
      </c>
      <c r="Y41" s="159" t="str">
        <f ca="1">IFERROR(INDIRECT(_xlfn.CONCAT("'",Y$3,"'!$D$13"))*INDEX(INDIRECT(_xlfn.CONCAT("'",Y$3,"'!$A$123:$A$139")),MATCH('Anexo - Planilha de Cotação'!$B41,INDIRECT(_xlfn.CONCAT("'",Y$3,"'!$B$123:$B$139")),0),1),"")</f>
        <v/>
      </c>
      <c r="Z41" s="159" t="str">
        <f ca="1">IFERROR(INDIRECT(_xlfn.CONCAT("'",Z$3,"'!$D$13"))*INDEX(INDIRECT(_xlfn.CONCAT("'",Z$3,"'!$A$123:$A$139")),MATCH('Anexo - Planilha de Cotação'!$B41,INDIRECT(_xlfn.CONCAT("'",Z$3,"'!$B$123:$B$139")),0),1),"")</f>
        <v/>
      </c>
      <c r="AA41" s="159" t="str">
        <f ca="1">IFERROR(INDIRECT(_xlfn.CONCAT("'",AA$3,"'!$D$13"))*INDEX(INDIRECT(_xlfn.CONCAT("'",AA$3,"'!$A$123:$A$139")),MATCH('Anexo - Planilha de Cotação'!$B41,INDIRECT(_xlfn.CONCAT("'",AA$3,"'!$B$123:$B$139")),0),1),"")</f>
        <v/>
      </c>
      <c r="AB41" s="159" t="str">
        <f ca="1">IFERROR(INDIRECT(_xlfn.CONCAT("'",AB$3,"'!$D$13"))*INDEX(INDIRECT(_xlfn.CONCAT("'",AB$3,"'!$A$123:$A$139")),MATCH('Anexo - Planilha de Cotação'!$B41,INDIRECT(_xlfn.CONCAT("'",AB$3,"'!$B$123:$B$139")),0),1),"")</f>
        <v/>
      </c>
      <c r="AC41" s="159"/>
      <c r="AD41" s="159" t="str">
        <f ca="1">IFERROR(INDIRECT(_xlfn.CONCAT("'",AD$3,"'!$D$13"))*INDEX(INDIRECT(_xlfn.CONCAT("'",AD$3,"'!$A$123:$A$139")),MATCH('Anexo - Planilha de Cotação'!$B41,INDIRECT(_xlfn.CONCAT("'",AD$3,"'!$B$123:$B$139")),0),1),"")</f>
        <v/>
      </c>
      <c r="AE41" s="159"/>
      <c r="AF41" s="159"/>
      <c r="AG41" s="159" t="str">
        <f ca="1">IFERROR(INDIRECT(_xlfn.CONCAT("'",AG$3,"'!$D$13"))*INDEX(INDIRECT(_xlfn.CONCAT("'",AG$3,"'!$A$123:$A$139")),MATCH('Anexo - Planilha de Cotação'!$B41,INDIRECT(_xlfn.CONCAT("'",AG$3,"'!$B$123:$B$139")),0),1),"")</f>
        <v/>
      </c>
      <c r="AH41" s="160">
        <f t="shared" ca="1" si="5"/>
        <v>0</v>
      </c>
      <c r="AI41" s="161">
        <f t="shared" ca="1" si="6"/>
        <v>0</v>
      </c>
    </row>
    <row r="42" spans="1:35" ht="48.75" customHeight="1" x14ac:dyDescent="0.2">
      <c r="A42" s="148">
        <v>38</v>
      </c>
      <c r="B42" s="149"/>
      <c r="C42" s="150"/>
      <c r="D42" s="158" t="str">
        <f ca="1">IFERROR(INDIRECT(_xlfn.CONCAT("'",D$3,"'!$D$13"))*INDEX(INDIRECT(_xlfn.CONCAT("'",D$3,"'!$A$123:$A$139")),MATCH('Anexo - Planilha de Cotação'!$B42,INDIRECT(_xlfn.CONCAT("'",D$3,"'!$B$123:$B$139")),0),1),"")</f>
        <v/>
      </c>
      <c r="E42" s="159" t="str">
        <f ca="1">IFERROR(INDIRECT(_xlfn.CONCAT("'",E$3,"'!$D$13"))*INDEX(INDIRECT(_xlfn.CONCAT("'",E$3,"'!$A$123:$A$139")),MATCH('Anexo - Planilha de Cotação'!$B42,INDIRECT(_xlfn.CONCAT("'",E$3,"'!$B$123:$B$139")),0),1),"")</f>
        <v/>
      </c>
      <c r="F42" s="159" t="str">
        <f ca="1">IFERROR(INDIRECT(_xlfn.CONCAT("'",F$3,"'!$D$13"))*INDEX(INDIRECT(_xlfn.CONCAT("'",F$3,"'!$A$123:$A$139")),MATCH('Anexo - Planilha de Cotação'!$B42,INDIRECT(_xlfn.CONCAT("'",F$3,"'!$B$123:$B$139")),0),1),"")</f>
        <v/>
      </c>
      <c r="G42" s="159" t="str">
        <f ca="1">IFERROR(INDIRECT(_xlfn.CONCAT("'",G$3,"'!$D$13"))*INDEX(INDIRECT(_xlfn.CONCAT("'",G$3,"'!$A$123:$A$139")),MATCH('Anexo - Planilha de Cotação'!$B42,INDIRECT(_xlfn.CONCAT("'",G$3,"'!$B$123:$B$139")),0),1),"")</f>
        <v/>
      </c>
      <c r="H42" s="159" t="str">
        <f ca="1">IFERROR(INDIRECT(_xlfn.CONCAT("'",H$3,"'!$D$13"))*INDEX(INDIRECT(_xlfn.CONCAT("'",H$3,"'!$A$123:$A$139")),MATCH('Anexo - Planilha de Cotação'!$B42,INDIRECT(_xlfn.CONCAT("'",H$3,"'!$B$123:$B$139")),0),1),"")</f>
        <v/>
      </c>
      <c r="I42" s="159" t="str">
        <f ca="1">IFERROR(INDIRECT(_xlfn.CONCAT("'",I$3,"'!$D$13"))*INDEX(INDIRECT(_xlfn.CONCAT("'",I$3,"'!$A$123:$A$139")),MATCH('Anexo - Planilha de Cotação'!$B42,INDIRECT(_xlfn.CONCAT("'",I$3,"'!$B$123:$B$139")),0),1),"")</f>
        <v/>
      </c>
      <c r="J42" s="159" t="str">
        <f ca="1">IFERROR(INDIRECT(_xlfn.CONCAT("'",J$3,"'!$D$13"))*INDEX(INDIRECT(_xlfn.CONCAT("'",J$3,"'!$A$123:$A$139")),MATCH('Anexo - Planilha de Cotação'!$B42,INDIRECT(_xlfn.CONCAT("'",J$3,"'!$B$123:$B$139")),0),1),"")</f>
        <v/>
      </c>
      <c r="K42" s="159" t="str">
        <f ca="1">IFERROR(INDIRECT(_xlfn.CONCAT("'",K$3,"'!$D$13"))*INDEX(INDIRECT(_xlfn.CONCAT("'",K$3,"'!$A$123:$A$139")),MATCH('Anexo - Planilha de Cotação'!$B42,INDIRECT(_xlfn.CONCAT("'",K$3,"'!$B$123:$B$139")),0),1),"")</f>
        <v/>
      </c>
      <c r="L42" s="159" t="str">
        <f ca="1">IFERROR(INDIRECT(_xlfn.CONCAT("'",L$3,"'!$D$13"))*INDEX(INDIRECT(_xlfn.CONCAT("'",L$3,"'!$A$123:$A$139")),MATCH('Anexo - Planilha de Cotação'!$B42,INDIRECT(_xlfn.CONCAT("'",L$3,"'!$B$123:$B$139")),0),1),"")</f>
        <v/>
      </c>
      <c r="M42" s="159" t="str">
        <f ca="1">IFERROR(INDIRECT(_xlfn.CONCAT("'",M$3,"'!$D$13"))*INDEX(INDIRECT(_xlfn.CONCAT("'",M$3,"'!$A$123:$A$139")),MATCH('Anexo - Planilha de Cotação'!$B42,INDIRECT(_xlfn.CONCAT("'",M$3,"'!$B$123:$B$139")),0),1),"")</f>
        <v/>
      </c>
      <c r="N42" s="159" t="str">
        <f ca="1">IFERROR(INDIRECT(_xlfn.CONCAT("'",N$3,"'!$D$13"))*INDEX(INDIRECT(_xlfn.CONCAT("'",N$3,"'!$A$123:$A$139")),MATCH('Anexo - Planilha de Cotação'!$B42,INDIRECT(_xlfn.CONCAT("'",N$3,"'!$B$123:$B$139")),0),1),"")</f>
        <v/>
      </c>
      <c r="O42" s="159" t="str">
        <f ca="1">IFERROR(INDIRECT(_xlfn.CONCAT("'",O$3,"'!$D$13"))*INDEX(INDIRECT(_xlfn.CONCAT("'",O$3,"'!$A$123:$A$139")),MATCH('Anexo - Planilha de Cotação'!$B42,INDIRECT(_xlfn.CONCAT("'",O$3,"'!$B$123:$B$139")),0),1),"")</f>
        <v/>
      </c>
      <c r="P42" s="159" t="str">
        <f ca="1">IFERROR(INDIRECT(_xlfn.CONCAT("'",P$3,"'!$D$13"))*INDEX(INDIRECT(_xlfn.CONCAT("'",P$3,"'!$A$123:$A$139")),MATCH('Anexo - Planilha de Cotação'!$B42,INDIRECT(_xlfn.CONCAT("'",P$3,"'!$B$123:$B$139")),0),1),"")</f>
        <v/>
      </c>
      <c r="Q42" s="159" t="str">
        <f ca="1">IFERROR(INDIRECT(_xlfn.CONCAT("'",Q$3,"'!$D$13"))*INDEX(INDIRECT(_xlfn.CONCAT("'",Q$3,"'!$A$123:$A$139")),MATCH('Anexo - Planilha de Cotação'!$B42,INDIRECT(_xlfn.CONCAT("'",Q$3,"'!$B$123:$B$139")),0),1),"")</f>
        <v/>
      </c>
      <c r="R42" s="159" t="str">
        <f ca="1">IFERROR(INDIRECT(_xlfn.CONCAT("'",R$3,"'!$D$13"))*INDEX(INDIRECT(_xlfn.CONCAT("'",R$3,"'!$A$123:$A$139")),MATCH('Anexo - Planilha de Cotação'!$B42,INDIRECT(_xlfn.CONCAT("'",R$3,"'!$B$123:$B$139")),0),1),"")</f>
        <v/>
      </c>
      <c r="S42" s="159" t="str">
        <f ca="1">IFERROR(INDIRECT(_xlfn.CONCAT("'",S$3,"'!$D$13"))*INDEX(INDIRECT(_xlfn.CONCAT("'",S$3,"'!$A$123:$A$139")),MATCH('Anexo - Planilha de Cotação'!$B42,INDIRECT(_xlfn.CONCAT("'",S$3,"'!$B$123:$B$139")),0),1),"")</f>
        <v/>
      </c>
      <c r="T42" s="159" t="str">
        <f ca="1">IFERROR(INDIRECT(_xlfn.CONCAT("'",T$3,"'!$D$13"))*INDEX(INDIRECT(_xlfn.CONCAT("'",T$3,"'!$A$123:$A$139")),MATCH('Anexo - Planilha de Cotação'!$B42,INDIRECT(_xlfn.CONCAT("'",T$3,"'!$B$123:$B$139")),0),1),"")</f>
        <v/>
      </c>
      <c r="U42" s="159" t="str">
        <f ca="1">IFERROR(INDIRECT(_xlfn.CONCAT("'",U$3,"'!$D$13"))*INDEX(INDIRECT(_xlfn.CONCAT("'",U$3,"'!$A$123:$A$139")),MATCH('Anexo - Planilha de Cotação'!$B42,INDIRECT(_xlfn.CONCAT("'",U$3,"'!$B$123:$B$139")),0),1),"")</f>
        <v/>
      </c>
      <c r="V42" s="159" t="str">
        <f ca="1">IFERROR(INDIRECT(_xlfn.CONCAT("'",V$3,"'!$D$13"))*INDEX(INDIRECT(_xlfn.CONCAT("'",V$3,"'!$A$123:$A$139")),MATCH('Anexo - Planilha de Cotação'!$B42,INDIRECT(_xlfn.CONCAT("'",V$3,"'!$B$123:$B$139")),0),1),"")</f>
        <v/>
      </c>
      <c r="W42" s="159" t="str">
        <f ca="1">IFERROR(INDIRECT(_xlfn.CONCAT("'",W$3,"'!$D$13"))*INDEX(INDIRECT(_xlfn.CONCAT("'",W$3,"'!$A$123:$A$139")),MATCH('Anexo - Planilha de Cotação'!$B42,INDIRECT(_xlfn.CONCAT("'",W$3,"'!$B$123:$B$139")),0),1),"")</f>
        <v/>
      </c>
      <c r="X42" s="159" t="str">
        <f ca="1">IFERROR(INDIRECT(_xlfn.CONCAT("'",X$3,"'!$D$13"))*INDEX(INDIRECT(_xlfn.CONCAT("'",X$3,"'!$A$123:$A$139")),MATCH('Anexo - Planilha de Cotação'!$B42,INDIRECT(_xlfn.CONCAT("'",X$3,"'!$B$123:$B$139")),0),1),"")</f>
        <v/>
      </c>
      <c r="Y42" s="159" t="str">
        <f ca="1">IFERROR(INDIRECT(_xlfn.CONCAT("'",Y$3,"'!$D$13"))*INDEX(INDIRECT(_xlfn.CONCAT("'",Y$3,"'!$A$123:$A$139")),MATCH('Anexo - Planilha de Cotação'!$B42,INDIRECT(_xlfn.CONCAT("'",Y$3,"'!$B$123:$B$139")),0),1),"")</f>
        <v/>
      </c>
      <c r="Z42" s="159" t="str">
        <f ca="1">IFERROR(INDIRECT(_xlfn.CONCAT("'",Z$3,"'!$D$13"))*INDEX(INDIRECT(_xlfn.CONCAT("'",Z$3,"'!$A$123:$A$139")),MATCH('Anexo - Planilha de Cotação'!$B42,INDIRECT(_xlfn.CONCAT("'",Z$3,"'!$B$123:$B$139")),0),1),"")</f>
        <v/>
      </c>
      <c r="AA42" s="159" t="str">
        <f ca="1">IFERROR(INDIRECT(_xlfn.CONCAT("'",AA$3,"'!$D$13"))*INDEX(INDIRECT(_xlfn.CONCAT("'",AA$3,"'!$A$123:$A$139")),MATCH('Anexo - Planilha de Cotação'!$B42,INDIRECT(_xlfn.CONCAT("'",AA$3,"'!$B$123:$B$139")),0),1),"")</f>
        <v/>
      </c>
      <c r="AB42" s="159" t="str">
        <f ca="1">IFERROR(INDIRECT(_xlfn.CONCAT("'",AB$3,"'!$D$13"))*INDEX(INDIRECT(_xlfn.CONCAT("'",AB$3,"'!$A$123:$A$139")),MATCH('Anexo - Planilha de Cotação'!$B42,INDIRECT(_xlfn.CONCAT("'",AB$3,"'!$B$123:$B$139")),0),1),"")</f>
        <v/>
      </c>
      <c r="AC42" s="159"/>
      <c r="AD42" s="159" t="str">
        <f ca="1">IFERROR(INDIRECT(_xlfn.CONCAT("'",AD$3,"'!$D$13"))*INDEX(INDIRECT(_xlfn.CONCAT("'",AD$3,"'!$A$123:$A$139")),MATCH('Anexo - Planilha de Cotação'!$B42,INDIRECT(_xlfn.CONCAT("'",AD$3,"'!$B$123:$B$139")),0),1),"")</f>
        <v/>
      </c>
      <c r="AE42" s="159"/>
      <c r="AF42" s="159"/>
      <c r="AG42" s="159" t="str">
        <f ca="1">IFERROR(INDIRECT(_xlfn.CONCAT("'",AG$3,"'!$D$13"))*INDEX(INDIRECT(_xlfn.CONCAT("'",AG$3,"'!$A$123:$A$139")),MATCH('Anexo - Planilha de Cotação'!$B42,INDIRECT(_xlfn.CONCAT("'",AG$3,"'!$B$123:$B$139")),0),1),"")</f>
        <v/>
      </c>
      <c r="AH42" s="160">
        <f t="shared" ca="1" si="5"/>
        <v>0</v>
      </c>
      <c r="AI42" s="161">
        <f t="shared" ca="1" si="6"/>
        <v>0</v>
      </c>
    </row>
    <row r="43" spans="1:35" ht="48.75" customHeight="1" x14ac:dyDescent="0.2">
      <c r="A43" s="148">
        <v>39</v>
      </c>
      <c r="B43" s="149"/>
      <c r="C43" s="150"/>
      <c r="D43" s="158" t="str">
        <f ca="1">IFERROR(INDIRECT(_xlfn.CONCAT("'",D$3,"'!$D$13"))*INDEX(INDIRECT(_xlfn.CONCAT("'",D$3,"'!$A$123:$A$139")),MATCH('Anexo - Planilha de Cotação'!$B43,INDIRECT(_xlfn.CONCAT("'",D$3,"'!$B$123:$B$139")),0),1),"")</f>
        <v/>
      </c>
      <c r="E43" s="159" t="str">
        <f ca="1">IFERROR(INDIRECT(_xlfn.CONCAT("'",E$3,"'!$D$13"))*INDEX(INDIRECT(_xlfn.CONCAT("'",E$3,"'!$A$123:$A$139")),MATCH('Anexo - Planilha de Cotação'!$B43,INDIRECT(_xlfn.CONCAT("'",E$3,"'!$B$123:$B$139")),0),1),"")</f>
        <v/>
      </c>
      <c r="F43" s="159" t="str">
        <f ca="1">IFERROR(INDIRECT(_xlfn.CONCAT("'",F$3,"'!$D$13"))*INDEX(INDIRECT(_xlfn.CONCAT("'",F$3,"'!$A$123:$A$139")),MATCH('Anexo - Planilha de Cotação'!$B43,INDIRECT(_xlfn.CONCAT("'",F$3,"'!$B$123:$B$139")),0),1),"")</f>
        <v/>
      </c>
      <c r="G43" s="159" t="str">
        <f ca="1">IFERROR(INDIRECT(_xlfn.CONCAT("'",G$3,"'!$D$13"))*INDEX(INDIRECT(_xlfn.CONCAT("'",G$3,"'!$A$123:$A$139")),MATCH('Anexo - Planilha de Cotação'!$B43,INDIRECT(_xlfn.CONCAT("'",G$3,"'!$B$123:$B$139")),0),1),"")</f>
        <v/>
      </c>
      <c r="H43" s="159" t="str">
        <f ca="1">IFERROR(INDIRECT(_xlfn.CONCAT("'",H$3,"'!$D$13"))*INDEX(INDIRECT(_xlfn.CONCAT("'",H$3,"'!$A$123:$A$139")),MATCH('Anexo - Planilha de Cotação'!$B43,INDIRECT(_xlfn.CONCAT("'",H$3,"'!$B$123:$B$139")),0),1),"")</f>
        <v/>
      </c>
      <c r="I43" s="159" t="str">
        <f ca="1">IFERROR(INDIRECT(_xlfn.CONCAT("'",I$3,"'!$D$13"))*INDEX(INDIRECT(_xlfn.CONCAT("'",I$3,"'!$A$123:$A$139")),MATCH('Anexo - Planilha de Cotação'!$B43,INDIRECT(_xlfn.CONCAT("'",I$3,"'!$B$123:$B$139")),0),1),"")</f>
        <v/>
      </c>
      <c r="J43" s="159" t="str">
        <f ca="1">IFERROR(INDIRECT(_xlfn.CONCAT("'",J$3,"'!$D$13"))*INDEX(INDIRECT(_xlfn.CONCAT("'",J$3,"'!$A$123:$A$139")),MATCH('Anexo - Planilha de Cotação'!$B43,INDIRECT(_xlfn.CONCAT("'",J$3,"'!$B$123:$B$139")),0),1),"")</f>
        <v/>
      </c>
      <c r="K43" s="159" t="str">
        <f ca="1">IFERROR(INDIRECT(_xlfn.CONCAT("'",K$3,"'!$D$13"))*INDEX(INDIRECT(_xlfn.CONCAT("'",K$3,"'!$A$123:$A$139")),MATCH('Anexo - Planilha de Cotação'!$B43,INDIRECT(_xlfn.CONCAT("'",K$3,"'!$B$123:$B$139")),0),1),"")</f>
        <v/>
      </c>
      <c r="L43" s="159" t="str">
        <f ca="1">IFERROR(INDIRECT(_xlfn.CONCAT("'",L$3,"'!$D$13"))*INDEX(INDIRECT(_xlfn.CONCAT("'",L$3,"'!$A$123:$A$139")),MATCH('Anexo - Planilha de Cotação'!$B43,INDIRECT(_xlfn.CONCAT("'",L$3,"'!$B$123:$B$139")),0),1),"")</f>
        <v/>
      </c>
      <c r="M43" s="159" t="str">
        <f ca="1">IFERROR(INDIRECT(_xlfn.CONCAT("'",M$3,"'!$D$13"))*INDEX(INDIRECT(_xlfn.CONCAT("'",M$3,"'!$A$123:$A$139")),MATCH('Anexo - Planilha de Cotação'!$B43,INDIRECT(_xlfn.CONCAT("'",M$3,"'!$B$123:$B$139")),0),1),"")</f>
        <v/>
      </c>
      <c r="N43" s="159" t="str">
        <f ca="1">IFERROR(INDIRECT(_xlfn.CONCAT("'",N$3,"'!$D$13"))*INDEX(INDIRECT(_xlfn.CONCAT("'",N$3,"'!$A$123:$A$139")),MATCH('Anexo - Planilha de Cotação'!$B43,INDIRECT(_xlfn.CONCAT("'",N$3,"'!$B$123:$B$139")),0),1),"")</f>
        <v/>
      </c>
      <c r="O43" s="159" t="str">
        <f ca="1">IFERROR(INDIRECT(_xlfn.CONCAT("'",O$3,"'!$D$13"))*INDEX(INDIRECT(_xlfn.CONCAT("'",O$3,"'!$A$123:$A$139")),MATCH('Anexo - Planilha de Cotação'!$B43,INDIRECT(_xlfn.CONCAT("'",O$3,"'!$B$123:$B$139")),0),1),"")</f>
        <v/>
      </c>
      <c r="P43" s="159" t="str">
        <f ca="1">IFERROR(INDIRECT(_xlfn.CONCAT("'",P$3,"'!$D$13"))*INDEX(INDIRECT(_xlfn.CONCAT("'",P$3,"'!$A$123:$A$139")),MATCH('Anexo - Planilha de Cotação'!$B43,INDIRECT(_xlfn.CONCAT("'",P$3,"'!$B$123:$B$139")),0),1),"")</f>
        <v/>
      </c>
      <c r="Q43" s="159" t="str">
        <f ca="1">IFERROR(INDIRECT(_xlfn.CONCAT("'",Q$3,"'!$D$13"))*INDEX(INDIRECT(_xlfn.CONCAT("'",Q$3,"'!$A$123:$A$139")),MATCH('Anexo - Planilha de Cotação'!$B43,INDIRECT(_xlfn.CONCAT("'",Q$3,"'!$B$123:$B$139")),0),1),"")</f>
        <v/>
      </c>
      <c r="R43" s="159" t="str">
        <f ca="1">IFERROR(INDIRECT(_xlfn.CONCAT("'",R$3,"'!$D$13"))*INDEX(INDIRECT(_xlfn.CONCAT("'",R$3,"'!$A$123:$A$139")),MATCH('Anexo - Planilha de Cotação'!$B43,INDIRECT(_xlfn.CONCAT("'",R$3,"'!$B$123:$B$139")),0),1),"")</f>
        <v/>
      </c>
      <c r="S43" s="159" t="str">
        <f ca="1">IFERROR(INDIRECT(_xlfn.CONCAT("'",S$3,"'!$D$13"))*INDEX(INDIRECT(_xlfn.CONCAT("'",S$3,"'!$A$123:$A$139")),MATCH('Anexo - Planilha de Cotação'!$B43,INDIRECT(_xlfn.CONCAT("'",S$3,"'!$B$123:$B$139")),0),1),"")</f>
        <v/>
      </c>
      <c r="T43" s="159" t="str">
        <f ca="1">IFERROR(INDIRECT(_xlfn.CONCAT("'",T$3,"'!$D$13"))*INDEX(INDIRECT(_xlfn.CONCAT("'",T$3,"'!$A$123:$A$139")),MATCH('Anexo - Planilha de Cotação'!$B43,INDIRECT(_xlfn.CONCAT("'",T$3,"'!$B$123:$B$139")),0),1),"")</f>
        <v/>
      </c>
      <c r="U43" s="159" t="str">
        <f ca="1">IFERROR(INDIRECT(_xlfn.CONCAT("'",U$3,"'!$D$13"))*INDEX(INDIRECT(_xlfn.CONCAT("'",U$3,"'!$A$123:$A$139")),MATCH('Anexo - Planilha de Cotação'!$B43,INDIRECT(_xlfn.CONCAT("'",U$3,"'!$B$123:$B$139")),0),1),"")</f>
        <v/>
      </c>
      <c r="V43" s="159" t="str">
        <f ca="1">IFERROR(INDIRECT(_xlfn.CONCAT("'",V$3,"'!$D$13"))*INDEX(INDIRECT(_xlfn.CONCAT("'",V$3,"'!$A$123:$A$139")),MATCH('Anexo - Planilha de Cotação'!$B43,INDIRECT(_xlfn.CONCAT("'",V$3,"'!$B$123:$B$139")),0),1),"")</f>
        <v/>
      </c>
      <c r="W43" s="159" t="str">
        <f ca="1">IFERROR(INDIRECT(_xlfn.CONCAT("'",W$3,"'!$D$13"))*INDEX(INDIRECT(_xlfn.CONCAT("'",W$3,"'!$A$123:$A$139")),MATCH('Anexo - Planilha de Cotação'!$B43,INDIRECT(_xlfn.CONCAT("'",W$3,"'!$B$123:$B$139")),0),1),"")</f>
        <v/>
      </c>
      <c r="X43" s="159" t="str">
        <f ca="1">IFERROR(INDIRECT(_xlfn.CONCAT("'",X$3,"'!$D$13"))*INDEX(INDIRECT(_xlfn.CONCAT("'",X$3,"'!$A$123:$A$139")),MATCH('Anexo - Planilha de Cotação'!$B43,INDIRECT(_xlfn.CONCAT("'",X$3,"'!$B$123:$B$139")),0),1),"")</f>
        <v/>
      </c>
      <c r="Y43" s="159" t="str">
        <f ca="1">IFERROR(INDIRECT(_xlfn.CONCAT("'",Y$3,"'!$D$13"))*INDEX(INDIRECT(_xlfn.CONCAT("'",Y$3,"'!$A$123:$A$139")),MATCH('Anexo - Planilha de Cotação'!$B43,INDIRECT(_xlfn.CONCAT("'",Y$3,"'!$B$123:$B$139")),0),1),"")</f>
        <v/>
      </c>
      <c r="Z43" s="159" t="str">
        <f ca="1">IFERROR(INDIRECT(_xlfn.CONCAT("'",Z$3,"'!$D$13"))*INDEX(INDIRECT(_xlfn.CONCAT("'",Z$3,"'!$A$123:$A$139")),MATCH('Anexo - Planilha de Cotação'!$B43,INDIRECT(_xlfn.CONCAT("'",Z$3,"'!$B$123:$B$139")),0),1),"")</f>
        <v/>
      </c>
      <c r="AA43" s="159" t="str">
        <f ca="1">IFERROR(INDIRECT(_xlfn.CONCAT("'",AA$3,"'!$D$13"))*INDEX(INDIRECT(_xlfn.CONCAT("'",AA$3,"'!$A$123:$A$139")),MATCH('Anexo - Planilha de Cotação'!$B43,INDIRECT(_xlfn.CONCAT("'",AA$3,"'!$B$123:$B$139")),0),1),"")</f>
        <v/>
      </c>
      <c r="AB43" s="159" t="str">
        <f ca="1">IFERROR(INDIRECT(_xlfn.CONCAT("'",AB$3,"'!$D$13"))*INDEX(INDIRECT(_xlfn.CONCAT("'",AB$3,"'!$A$123:$A$139")),MATCH('Anexo - Planilha de Cotação'!$B43,INDIRECT(_xlfn.CONCAT("'",AB$3,"'!$B$123:$B$139")),0),1),"")</f>
        <v/>
      </c>
      <c r="AC43" s="159"/>
      <c r="AD43" s="159" t="str">
        <f ca="1">IFERROR(INDIRECT(_xlfn.CONCAT("'",AD$3,"'!$D$13"))*INDEX(INDIRECT(_xlfn.CONCAT("'",AD$3,"'!$A$123:$A$139")),MATCH('Anexo - Planilha de Cotação'!$B43,INDIRECT(_xlfn.CONCAT("'",AD$3,"'!$B$123:$B$139")),0),1),"")</f>
        <v/>
      </c>
      <c r="AE43" s="159"/>
      <c r="AF43" s="159"/>
      <c r="AG43" s="159" t="str">
        <f ca="1">IFERROR(INDIRECT(_xlfn.CONCAT("'",AG$3,"'!$D$13"))*INDEX(INDIRECT(_xlfn.CONCAT("'",AG$3,"'!$A$123:$A$139")),MATCH('Anexo - Planilha de Cotação'!$B43,INDIRECT(_xlfn.CONCAT("'",AG$3,"'!$B$123:$B$139")),0),1),"")</f>
        <v/>
      </c>
      <c r="AH43" s="160">
        <f t="shared" ca="1" si="5"/>
        <v>0</v>
      </c>
      <c r="AI43" s="161">
        <f t="shared" ca="1" si="6"/>
        <v>0</v>
      </c>
    </row>
    <row r="44" spans="1:35" ht="48.75" customHeight="1" x14ac:dyDescent="0.2">
      <c r="A44" s="148">
        <v>40</v>
      </c>
      <c r="B44" s="149"/>
      <c r="C44" s="150"/>
      <c r="D44" s="158" t="str">
        <f ca="1">IFERROR(INDIRECT(_xlfn.CONCAT("'",D$3,"'!$D$13"))*INDEX(INDIRECT(_xlfn.CONCAT("'",D$3,"'!$A$123:$A$139")),MATCH('Anexo - Planilha de Cotação'!$B44,INDIRECT(_xlfn.CONCAT("'",D$3,"'!$B$123:$B$139")),0),1),"")</f>
        <v/>
      </c>
      <c r="E44" s="159" t="str">
        <f ca="1">IFERROR(INDIRECT(_xlfn.CONCAT("'",E$3,"'!$D$13"))*INDEX(INDIRECT(_xlfn.CONCAT("'",E$3,"'!$A$123:$A$139")),MATCH('Anexo - Planilha de Cotação'!$B44,INDIRECT(_xlfn.CONCAT("'",E$3,"'!$B$123:$B$139")),0),1),"")</f>
        <v/>
      </c>
      <c r="F44" s="159" t="str">
        <f ca="1">IFERROR(INDIRECT(_xlfn.CONCAT("'",F$3,"'!$D$13"))*INDEX(INDIRECT(_xlfn.CONCAT("'",F$3,"'!$A$123:$A$139")),MATCH('Anexo - Planilha de Cotação'!$B44,INDIRECT(_xlfn.CONCAT("'",F$3,"'!$B$123:$B$139")),0),1),"")</f>
        <v/>
      </c>
      <c r="G44" s="159" t="str">
        <f ca="1">IFERROR(INDIRECT(_xlfn.CONCAT("'",G$3,"'!$D$13"))*INDEX(INDIRECT(_xlfn.CONCAT("'",G$3,"'!$A$123:$A$139")),MATCH('Anexo - Planilha de Cotação'!$B44,INDIRECT(_xlfn.CONCAT("'",G$3,"'!$B$123:$B$139")),0),1),"")</f>
        <v/>
      </c>
      <c r="H44" s="159" t="str">
        <f ca="1">IFERROR(INDIRECT(_xlfn.CONCAT("'",H$3,"'!$D$13"))*INDEX(INDIRECT(_xlfn.CONCAT("'",H$3,"'!$A$123:$A$139")),MATCH('Anexo - Planilha de Cotação'!$B44,INDIRECT(_xlfn.CONCAT("'",H$3,"'!$B$123:$B$139")),0),1),"")</f>
        <v/>
      </c>
      <c r="I44" s="159" t="str">
        <f ca="1">IFERROR(INDIRECT(_xlfn.CONCAT("'",I$3,"'!$D$13"))*INDEX(INDIRECT(_xlfn.CONCAT("'",I$3,"'!$A$123:$A$139")),MATCH('Anexo - Planilha de Cotação'!$B44,INDIRECT(_xlfn.CONCAT("'",I$3,"'!$B$123:$B$139")),0),1),"")</f>
        <v/>
      </c>
      <c r="J44" s="159" t="str">
        <f ca="1">IFERROR(INDIRECT(_xlfn.CONCAT("'",J$3,"'!$D$13"))*INDEX(INDIRECT(_xlfn.CONCAT("'",J$3,"'!$A$123:$A$139")),MATCH('Anexo - Planilha de Cotação'!$B44,INDIRECT(_xlfn.CONCAT("'",J$3,"'!$B$123:$B$139")),0),1),"")</f>
        <v/>
      </c>
      <c r="K44" s="159" t="str">
        <f ca="1">IFERROR(INDIRECT(_xlfn.CONCAT("'",K$3,"'!$D$13"))*INDEX(INDIRECT(_xlfn.CONCAT("'",K$3,"'!$A$123:$A$139")),MATCH('Anexo - Planilha de Cotação'!$B44,INDIRECT(_xlfn.CONCAT("'",K$3,"'!$B$123:$B$139")),0),1),"")</f>
        <v/>
      </c>
      <c r="L44" s="159" t="str">
        <f ca="1">IFERROR(INDIRECT(_xlfn.CONCAT("'",L$3,"'!$D$13"))*INDEX(INDIRECT(_xlfn.CONCAT("'",L$3,"'!$A$123:$A$139")),MATCH('Anexo - Planilha de Cotação'!$B44,INDIRECT(_xlfn.CONCAT("'",L$3,"'!$B$123:$B$139")),0),1),"")</f>
        <v/>
      </c>
      <c r="M44" s="159" t="str">
        <f ca="1">IFERROR(INDIRECT(_xlfn.CONCAT("'",M$3,"'!$D$13"))*INDEX(INDIRECT(_xlfn.CONCAT("'",M$3,"'!$A$123:$A$139")),MATCH('Anexo - Planilha de Cotação'!$B44,INDIRECT(_xlfn.CONCAT("'",M$3,"'!$B$123:$B$139")),0),1),"")</f>
        <v/>
      </c>
      <c r="N44" s="159" t="str">
        <f ca="1">IFERROR(INDIRECT(_xlfn.CONCAT("'",N$3,"'!$D$13"))*INDEX(INDIRECT(_xlfn.CONCAT("'",N$3,"'!$A$123:$A$139")),MATCH('Anexo - Planilha de Cotação'!$B44,INDIRECT(_xlfn.CONCAT("'",N$3,"'!$B$123:$B$139")),0),1),"")</f>
        <v/>
      </c>
      <c r="O44" s="159" t="str">
        <f ca="1">IFERROR(INDIRECT(_xlfn.CONCAT("'",O$3,"'!$D$13"))*INDEX(INDIRECT(_xlfn.CONCAT("'",O$3,"'!$A$123:$A$139")),MATCH('Anexo - Planilha de Cotação'!$B44,INDIRECT(_xlfn.CONCAT("'",O$3,"'!$B$123:$B$139")),0),1),"")</f>
        <v/>
      </c>
      <c r="P44" s="159" t="str">
        <f ca="1">IFERROR(INDIRECT(_xlfn.CONCAT("'",P$3,"'!$D$13"))*INDEX(INDIRECT(_xlfn.CONCAT("'",P$3,"'!$A$123:$A$139")),MATCH('Anexo - Planilha de Cotação'!$B44,INDIRECT(_xlfn.CONCAT("'",P$3,"'!$B$123:$B$139")),0),1),"")</f>
        <v/>
      </c>
      <c r="Q44" s="159" t="str">
        <f ca="1">IFERROR(INDIRECT(_xlfn.CONCAT("'",Q$3,"'!$D$13"))*INDEX(INDIRECT(_xlfn.CONCAT("'",Q$3,"'!$A$123:$A$139")),MATCH('Anexo - Planilha de Cotação'!$B44,INDIRECT(_xlfn.CONCAT("'",Q$3,"'!$B$123:$B$139")),0),1),"")</f>
        <v/>
      </c>
      <c r="R44" s="159" t="str">
        <f ca="1">IFERROR(INDIRECT(_xlfn.CONCAT("'",R$3,"'!$D$13"))*INDEX(INDIRECT(_xlfn.CONCAT("'",R$3,"'!$A$123:$A$139")),MATCH('Anexo - Planilha de Cotação'!$B44,INDIRECT(_xlfn.CONCAT("'",R$3,"'!$B$123:$B$139")),0),1),"")</f>
        <v/>
      </c>
      <c r="S44" s="159" t="str">
        <f ca="1">IFERROR(INDIRECT(_xlfn.CONCAT("'",S$3,"'!$D$13"))*INDEX(INDIRECT(_xlfn.CONCAT("'",S$3,"'!$A$123:$A$139")),MATCH('Anexo - Planilha de Cotação'!$B44,INDIRECT(_xlfn.CONCAT("'",S$3,"'!$B$123:$B$139")),0),1),"")</f>
        <v/>
      </c>
      <c r="T44" s="159" t="str">
        <f ca="1">IFERROR(INDIRECT(_xlfn.CONCAT("'",T$3,"'!$D$13"))*INDEX(INDIRECT(_xlfn.CONCAT("'",T$3,"'!$A$123:$A$139")),MATCH('Anexo - Planilha de Cotação'!$B44,INDIRECT(_xlfn.CONCAT("'",T$3,"'!$B$123:$B$139")),0),1),"")</f>
        <v/>
      </c>
      <c r="U44" s="159" t="str">
        <f ca="1">IFERROR(INDIRECT(_xlfn.CONCAT("'",U$3,"'!$D$13"))*INDEX(INDIRECT(_xlfn.CONCAT("'",U$3,"'!$A$123:$A$139")),MATCH('Anexo - Planilha de Cotação'!$B44,INDIRECT(_xlfn.CONCAT("'",U$3,"'!$B$123:$B$139")),0),1),"")</f>
        <v/>
      </c>
      <c r="V44" s="159" t="str">
        <f ca="1">IFERROR(INDIRECT(_xlfn.CONCAT("'",V$3,"'!$D$13"))*INDEX(INDIRECT(_xlfn.CONCAT("'",V$3,"'!$A$123:$A$139")),MATCH('Anexo - Planilha de Cotação'!$B44,INDIRECT(_xlfn.CONCAT("'",V$3,"'!$B$123:$B$139")),0),1),"")</f>
        <v/>
      </c>
      <c r="W44" s="159" t="str">
        <f ca="1">IFERROR(INDIRECT(_xlfn.CONCAT("'",W$3,"'!$D$13"))*INDEX(INDIRECT(_xlfn.CONCAT("'",W$3,"'!$A$123:$A$139")),MATCH('Anexo - Planilha de Cotação'!$B44,INDIRECT(_xlfn.CONCAT("'",W$3,"'!$B$123:$B$139")),0),1),"")</f>
        <v/>
      </c>
      <c r="X44" s="159" t="str">
        <f ca="1">IFERROR(INDIRECT(_xlfn.CONCAT("'",X$3,"'!$D$13"))*INDEX(INDIRECT(_xlfn.CONCAT("'",X$3,"'!$A$123:$A$139")),MATCH('Anexo - Planilha de Cotação'!$B44,INDIRECT(_xlfn.CONCAT("'",X$3,"'!$B$123:$B$139")),0),1),"")</f>
        <v/>
      </c>
      <c r="Y44" s="159" t="str">
        <f ca="1">IFERROR(INDIRECT(_xlfn.CONCAT("'",Y$3,"'!$D$13"))*INDEX(INDIRECT(_xlfn.CONCAT("'",Y$3,"'!$A$123:$A$139")),MATCH('Anexo - Planilha de Cotação'!$B44,INDIRECT(_xlfn.CONCAT("'",Y$3,"'!$B$123:$B$139")),0),1),"")</f>
        <v/>
      </c>
      <c r="Z44" s="159" t="str">
        <f ca="1">IFERROR(INDIRECT(_xlfn.CONCAT("'",Z$3,"'!$D$13"))*INDEX(INDIRECT(_xlfn.CONCAT("'",Z$3,"'!$A$123:$A$139")),MATCH('Anexo - Planilha de Cotação'!$B44,INDIRECT(_xlfn.CONCAT("'",Z$3,"'!$B$123:$B$139")),0),1),"")</f>
        <v/>
      </c>
      <c r="AA44" s="159" t="str">
        <f ca="1">IFERROR(INDIRECT(_xlfn.CONCAT("'",AA$3,"'!$D$13"))*INDEX(INDIRECT(_xlfn.CONCAT("'",AA$3,"'!$A$123:$A$139")),MATCH('Anexo - Planilha de Cotação'!$B44,INDIRECT(_xlfn.CONCAT("'",AA$3,"'!$B$123:$B$139")),0),1),"")</f>
        <v/>
      </c>
      <c r="AB44" s="159" t="str">
        <f ca="1">IFERROR(INDIRECT(_xlfn.CONCAT("'",AB$3,"'!$D$13"))*INDEX(INDIRECT(_xlfn.CONCAT("'",AB$3,"'!$A$123:$A$139")),MATCH('Anexo - Planilha de Cotação'!$B44,INDIRECT(_xlfn.CONCAT("'",AB$3,"'!$B$123:$B$139")),0),1),"")</f>
        <v/>
      </c>
      <c r="AC44" s="159"/>
      <c r="AD44" s="159" t="str">
        <f ca="1">IFERROR(INDIRECT(_xlfn.CONCAT("'",AD$3,"'!$D$13"))*INDEX(INDIRECT(_xlfn.CONCAT("'",AD$3,"'!$A$123:$A$139")),MATCH('Anexo - Planilha de Cotação'!$B44,INDIRECT(_xlfn.CONCAT("'",AD$3,"'!$B$123:$B$139")),0),1),"")</f>
        <v/>
      </c>
      <c r="AE44" s="159"/>
      <c r="AF44" s="159"/>
      <c r="AG44" s="159" t="str">
        <f ca="1">IFERROR(INDIRECT(_xlfn.CONCAT("'",AG$3,"'!$D$13"))*INDEX(INDIRECT(_xlfn.CONCAT("'",AG$3,"'!$A$123:$A$139")),MATCH('Anexo - Planilha de Cotação'!$B44,INDIRECT(_xlfn.CONCAT("'",AG$3,"'!$B$123:$B$139")),0),1),"")</f>
        <v/>
      </c>
      <c r="AH44" s="160">
        <f t="shared" ca="1" si="5"/>
        <v>0</v>
      </c>
      <c r="AI44" s="161">
        <f t="shared" ca="1" si="6"/>
        <v>0</v>
      </c>
    </row>
    <row r="45" spans="1:35" ht="48.75" customHeight="1" x14ac:dyDescent="0.2">
      <c r="A45" s="148">
        <v>41</v>
      </c>
      <c r="B45" s="149"/>
      <c r="C45" s="150"/>
      <c r="D45" s="158" t="str">
        <f ca="1">IFERROR(INDIRECT(_xlfn.CONCAT("'",D$3,"'!$D$13"))*INDEX(INDIRECT(_xlfn.CONCAT("'",D$3,"'!$A$123:$A$139")),MATCH('Anexo - Planilha de Cotação'!$B45,INDIRECT(_xlfn.CONCAT("'",D$3,"'!$B$123:$B$139")),0),1),"")</f>
        <v/>
      </c>
      <c r="E45" s="159" t="str">
        <f ca="1">IFERROR(INDIRECT(_xlfn.CONCAT("'",E$3,"'!$D$13"))*INDEX(INDIRECT(_xlfn.CONCAT("'",E$3,"'!$A$123:$A$139")),MATCH('Anexo - Planilha de Cotação'!$B45,INDIRECT(_xlfn.CONCAT("'",E$3,"'!$B$123:$B$139")),0),1),"")</f>
        <v/>
      </c>
      <c r="F45" s="159" t="str">
        <f ca="1">IFERROR(INDIRECT(_xlfn.CONCAT("'",F$3,"'!$D$13"))*INDEX(INDIRECT(_xlfn.CONCAT("'",F$3,"'!$A$123:$A$139")),MATCH('Anexo - Planilha de Cotação'!$B45,INDIRECT(_xlfn.CONCAT("'",F$3,"'!$B$123:$B$139")),0),1),"")</f>
        <v/>
      </c>
      <c r="G45" s="159" t="str">
        <f ca="1">IFERROR(INDIRECT(_xlfn.CONCAT("'",G$3,"'!$D$13"))*INDEX(INDIRECT(_xlfn.CONCAT("'",G$3,"'!$A$123:$A$139")),MATCH('Anexo - Planilha de Cotação'!$B45,INDIRECT(_xlfn.CONCAT("'",G$3,"'!$B$123:$B$139")),0),1),"")</f>
        <v/>
      </c>
      <c r="H45" s="159" t="str">
        <f ca="1">IFERROR(INDIRECT(_xlfn.CONCAT("'",H$3,"'!$D$13"))*INDEX(INDIRECT(_xlfn.CONCAT("'",H$3,"'!$A$123:$A$139")),MATCH('Anexo - Planilha de Cotação'!$B45,INDIRECT(_xlfn.CONCAT("'",H$3,"'!$B$123:$B$139")),0),1),"")</f>
        <v/>
      </c>
      <c r="I45" s="159" t="str">
        <f ca="1">IFERROR(INDIRECT(_xlfn.CONCAT("'",I$3,"'!$D$13"))*INDEX(INDIRECT(_xlfn.CONCAT("'",I$3,"'!$A$123:$A$139")),MATCH('Anexo - Planilha de Cotação'!$B45,INDIRECT(_xlfn.CONCAT("'",I$3,"'!$B$123:$B$139")),0),1),"")</f>
        <v/>
      </c>
      <c r="J45" s="159" t="str">
        <f ca="1">IFERROR(INDIRECT(_xlfn.CONCAT("'",J$3,"'!$D$13"))*INDEX(INDIRECT(_xlfn.CONCAT("'",J$3,"'!$A$123:$A$139")),MATCH('Anexo - Planilha de Cotação'!$B45,INDIRECT(_xlfn.CONCAT("'",J$3,"'!$B$123:$B$139")),0),1),"")</f>
        <v/>
      </c>
      <c r="K45" s="159" t="str">
        <f ca="1">IFERROR(INDIRECT(_xlfn.CONCAT("'",K$3,"'!$D$13"))*INDEX(INDIRECT(_xlfn.CONCAT("'",K$3,"'!$A$123:$A$139")),MATCH('Anexo - Planilha de Cotação'!$B45,INDIRECT(_xlfn.CONCAT("'",K$3,"'!$B$123:$B$139")),0),1),"")</f>
        <v/>
      </c>
      <c r="L45" s="159" t="str">
        <f ca="1">IFERROR(INDIRECT(_xlfn.CONCAT("'",L$3,"'!$D$13"))*INDEX(INDIRECT(_xlfn.CONCAT("'",L$3,"'!$A$123:$A$139")),MATCH('Anexo - Planilha de Cotação'!$B45,INDIRECT(_xlfn.CONCAT("'",L$3,"'!$B$123:$B$139")),0),1),"")</f>
        <v/>
      </c>
      <c r="M45" s="159" t="str">
        <f ca="1">IFERROR(INDIRECT(_xlfn.CONCAT("'",M$3,"'!$D$13"))*INDEX(INDIRECT(_xlfn.CONCAT("'",M$3,"'!$A$123:$A$139")),MATCH('Anexo - Planilha de Cotação'!$B45,INDIRECT(_xlfn.CONCAT("'",M$3,"'!$B$123:$B$139")),0),1),"")</f>
        <v/>
      </c>
      <c r="N45" s="159" t="str">
        <f ca="1">IFERROR(INDIRECT(_xlfn.CONCAT("'",N$3,"'!$D$13"))*INDEX(INDIRECT(_xlfn.CONCAT("'",N$3,"'!$A$123:$A$139")),MATCH('Anexo - Planilha de Cotação'!$B45,INDIRECT(_xlfn.CONCAT("'",N$3,"'!$B$123:$B$139")),0),1),"")</f>
        <v/>
      </c>
      <c r="O45" s="159" t="str">
        <f ca="1">IFERROR(INDIRECT(_xlfn.CONCAT("'",O$3,"'!$D$13"))*INDEX(INDIRECT(_xlfn.CONCAT("'",O$3,"'!$A$123:$A$139")),MATCH('Anexo - Planilha de Cotação'!$B45,INDIRECT(_xlfn.CONCAT("'",O$3,"'!$B$123:$B$139")),0),1),"")</f>
        <v/>
      </c>
      <c r="P45" s="159" t="str">
        <f ca="1">IFERROR(INDIRECT(_xlfn.CONCAT("'",P$3,"'!$D$13"))*INDEX(INDIRECT(_xlfn.CONCAT("'",P$3,"'!$A$123:$A$139")),MATCH('Anexo - Planilha de Cotação'!$B45,INDIRECT(_xlfn.CONCAT("'",P$3,"'!$B$123:$B$139")),0),1),"")</f>
        <v/>
      </c>
      <c r="Q45" s="159" t="str">
        <f ca="1">IFERROR(INDIRECT(_xlfn.CONCAT("'",Q$3,"'!$D$13"))*INDEX(INDIRECT(_xlfn.CONCAT("'",Q$3,"'!$A$123:$A$139")),MATCH('Anexo - Planilha de Cotação'!$B45,INDIRECT(_xlfn.CONCAT("'",Q$3,"'!$B$123:$B$139")),0),1),"")</f>
        <v/>
      </c>
      <c r="R45" s="159" t="str">
        <f ca="1">IFERROR(INDIRECT(_xlfn.CONCAT("'",R$3,"'!$D$13"))*INDEX(INDIRECT(_xlfn.CONCAT("'",R$3,"'!$A$123:$A$139")),MATCH('Anexo - Planilha de Cotação'!$B45,INDIRECT(_xlfn.CONCAT("'",R$3,"'!$B$123:$B$139")),0),1),"")</f>
        <v/>
      </c>
      <c r="S45" s="159" t="str">
        <f ca="1">IFERROR(INDIRECT(_xlfn.CONCAT("'",S$3,"'!$D$13"))*INDEX(INDIRECT(_xlfn.CONCAT("'",S$3,"'!$A$123:$A$139")),MATCH('Anexo - Planilha de Cotação'!$B45,INDIRECT(_xlfn.CONCAT("'",S$3,"'!$B$123:$B$139")),0),1),"")</f>
        <v/>
      </c>
      <c r="T45" s="159" t="str">
        <f ca="1">IFERROR(INDIRECT(_xlfn.CONCAT("'",T$3,"'!$D$13"))*INDEX(INDIRECT(_xlfn.CONCAT("'",T$3,"'!$A$123:$A$139")),MATCH('Anexo - Planilha de Cotação'!$B45,INDIRECT(_xlfn.CONCAT("'",T$3,"'!$B$123:$B$139")),0),1),"")</f>
        <v/>
      </c>
      <c r="U45" s="159" t="str">
        <f ca="1">IFERROR(INDIRECT(_xlfn.CONCAT("'",U$3,"'!$D$13"))*INDEX(INDIRECT(_xlfn.CONCAT("'",U$3,"'!$A$123:$A$139")),MATCH('Anexo - Planilha de Cotação'!$B45,INDIRECT(_xlfn.CONCAT("'",U$3,"'!$B$123:$B$139")),0),1),"")</f>
        <v/>
      </c>
      <c r="V45" s="159" t="str">
        <f ca="1">IFERROR(INDIRECT(_xlfn.CONCAT("'",V$3,"'!$D$13"))*INDEX(INDIRECT(_xlfn.CONCAT("'",V$3,"'!$A$123:$A$139")),MATCH('Anexo - Planilha de Cotação'!$B45,INDIRECT(_xlfn.CONCAT("'",V$3,"'!$B$123:$B$139")),0),1),"")</f>
        <v/>
      </c>
      <c r="W45" s="159" t="str">
        <f ca="1">IFERROR(INDIRECT(_xlfn.CONCAT("'",W$3,"'!$D$13"))*INDEX(INDIRECT(_xlfn.CONCAT("'",W$3,"'!$A$123:$A$139")),MATCH('Anexo - Planilha de Cotação'!$B45,INDIRECT(_xlfn.CONCAT("'",W$3,"'!$B$123:$B$139")),0),1),"")</f>
        <v/>
      </c>
      <c r="X45" s="159" t="str">
        <f ca="1">IFERROR(INDIRECT(_xlfn.CONCAT("'",X$3,"'!$D$13"))*INDEX(INDIRECT(_xlfn.CONCAT("'",X$3,"'!$A$123:$A$139")),MATCH('Anexo - Planilha de Cotação'!$B45,INDIRECT(_xlfn.CONCAT("'",X$3,"'!$B$123:$B$139")),0),1),"")</f>
        <v/>
      </c>
      <c r="Y45" s="159" t="str">
        <f ca="1">IFERROR(INDIRECT(_xlfn.CONCAT("'",Y$3,"'!$D$13"))*INDEX(INDIRECT(_xlfn.CONCAT("'",Y$3,"'!$A$123:$A$139")),MATCH('Anexo - Planilha de Cotação'!$B45,INDIRECT(_xlfn.CONCAT("'",Y$3,"'!$B$123:$B$139")),0),1),"")</f>
        <v/>
      </c>
      <c r="Z45" s="159" t="str">
        <f ca="1">IFERROR(INDIRECT(_xlfn.CONCAT("'",Z$3,"'!$D$13"))*INDEX(INDIRECT(_xlfn.CONCAT("'",Z$3,"'!$A$123:$A$139")),MATCH('Anexo - Planilha de Cotação'!$B45,INDIRECT(_xlfn.CONCAT("'",Z$3,"'!$B$123:$B$139")),0),1),"")</f>
        <v/>
      </c>
      <c r="AA45" s="159" t="str">
        <f ca="1">IFERROR(INDIRECT(_xlfn.CONCAT("'",AA$3,"'!$D$13"))*INDEX(INDIRECT(_xlfn.CONCAT("'",AA$3,"'!$A$123:$A$139")),MATCH('Anexo - Planilha de Cotação'!$B45,INDIRECT(_xlfn.CONCAT("'",AA$3,"'!$B$123:$B$139")),0),1),"")</f>
        <v/>
      </c>
      <c r="AB45" s="159" t="str">
        <f ca="1">IFERROR(INDIRECT(_xlfn.CONCAT("'",AB$3,"'!$D$13"))*INDEX(INDIRECT(_xlfn.CONCAT("'",AB$3,"'!$A$123:$A$139")),MATCH('Anexo - Planilha de Cotação'!$B45,INDIRECT(_xlfn.CONCAT("'",AB$3,"'!$B$123:$B$139")),0),1),"")</f>
        <v/>
      </c>
      <c r="AC45" s="159"/>
      <c r="AD45" s="159" t="str">
        <f ca="1">IFERROR(INDIRECT(_xlfn.CONCAT("'",AD$3,"'!$D$13"))*INDEX(INDIRECT(_xlfn.CONCAT("'",AD$3,"'!$A$123:$A$139")),MATCH('Anexo - Planilha de Cotação'!$B45,INDIRECT(_xlfn.CONCAT("'",AD$3,"'!$B$123:$B$139")),0),1),"")</f>
        <v/>
      </c>
      <c r="AE45" s="159"/>
      <c r="AF45" s="159"/>
      <c r="AG45" s="159" t="str">
        <f ca="1">IFERROR(INDIRECT(_xlfn.CONCAT("'",AG$3,"'!$D$13"))*INDEX(INDIRECT(_xlfn.CONCAT("'",AG$3,"'!$A$123:$A$139")),MATCH('Anexo - Planilha de Cotação'!$B45,INDIRECT(_xlfn.CONCAT("'",AG$3,"'!$B$123:$B$139")),0),1),"")</f>
        <v/>
      </c>
      <c r="AH45" s="160">
        <f t="shared" ca="1" si="5"/>
        <v>0</v>
      </c>
      <c r="AI45" s="161">
        <f t="shared" ca="1" si="6"/>
        <v>0</v>
      </c>
    </row>
    <row r="46" spans="1:35" ht="48.75" customHeight="1" x14ac:dyDescent="0.2">
      <c r="A46" s="148">
        <v>42</v>
      </c>
      <c r="B46" s="149"/>
      <c r="C46" s="150"/>
      <c r="D46" s="158" t="str">
        <f ca="1">IFERROR(INDIRECT(_xlfn.CONCAT("'",D$3,"'!$D$13"))*INDEX(INDIRECT(_xlfn.CONCAT("'",D$3,"'!$A$123:$A$139")),MATCH('Anexo - Planilha de Cotação'!$B46,INDIRECT(_xlfn.CONCAT("'",D$3,"'!$B$123:$B$139")),0),1),"")</f>
        <v/>
      </c>
      <c r="E46" s="159" t="str">
        <f ca="1">IFERROR(INDIRECT(_xlfn.CONCAT("'",E$3,"'!$D$13"))*INDEX(INDIRECT(_xlfn.CONCAT("'",E$3,"'!$A$123:$A$139")),MATCH('Anexo - Planilha de Cotação'!$B46,INDIRECT(_xlfn.CONCAT("'",E$3,"'!$B$123:$B$139")),0),1),"")</f>
        <v/>
      </c>
      <c r="F46" s="159" t="str">
        <f ca="1">IFERROR(INDIRECT(_xlfn.CONCAT("'",F$3,"'!$D$13"))*INDEX(INDIRECT(_xlfn.CONCAT("'",F$3,"'!$A$123:$A$139")),MATCH('Anexo - Planilha de Cotação'!$B46,INDIRECT(_xlfn.CONCAT("'",F$3,"'!$B$123:$B$139")),0),1),"")</f>
        <v/>
      </c>
      <c r="G46" s="159" t="str">
        <f ca="1">IFERROR(INDIRECT(_xlfn.CONCAT("'",G$3,"'!$D$13"))*INDEX(INDIRECT(_xlfn.CONCAT("'",G$3,"'!$A$123:$A$139")),MATCH('Anexo - Planilha de Cotação'!$B46,INDIRECT(_xlfn.CONCAT("'",G$3,"'!$B$123:$B$139")),0),1),"")</f>
        <v/>
      </c>
      <c r="H46" s="159" t="str">
        <f ca="1">IFERROR(INDIRECT(_xlfn.CONCAT("'",H$3,"'!$D$13"))*INDEX(INDIRECT(_xlfn.CONCAT("'",H$3,"'!$A$123:$A$139")),MATCH('Anexo - Planilha de Cotação'!$B46,INDIRECT(_xlfn.CONCAT("'",H$3,"'!$B$123:$B$139")),0),1),"")</f>
        <v/>
      </c>
      <c r="I46" s="159" t="str">
        <f ca="1">IFERROR(INDIRECT(_xlfn.CONCAT("'",I$3,"'!$D$13"))*INDEX(INDIRECT(_xlfn.CONCAT("'",I$3,"'!$A$123:$A$139")),MATCH('Anexo - Planilha de Cotação'!$B46,INDIRECT(_xlfn.CONCAT("'",I$3,"'!$B$123:$B$139")),0),1),"")</f>
        <v/>
      </c>
      <c r="J46" s="159" t="str">
        <f ca="1">IFERROR(INDIRECT(_xlfn.CONCAT("'",J$3,"'!$D$13"))*INDEX(INDIRECT(_xlfn.CONCAT("'",J$3,"'!$A$123:$A$139")),MATCH('Anexo - Planilha de Cotação'!$B46,INDIRECT(_xlfn.CONCAT("'",J$3,"'!$B$123:$B$139")),0),1),"")</f>
        <v/>
      </c>
      <c r="K46" s="159" t="str">
        <f ca="1">IFERROR(INDIRECT(_xlfn.CONCAT("'",K$3,"'!$D$13"))*INDEX(INDIRECT(_xlfn.CONCAT("'",K$3,"'!$A$123:$A$139")),MATCH('Anexo - Planilha de Cotação'!$B46,INDIRECT(_xlfn.CONCAT("'",K$3,"'!$B$123:$B$139")),0),1),"")</f>
        <v/>
      </c>
      <c r="L46" s="159" t="str">
        <f ca="1">IFERROR(INDIRECT(_xlfn.CONCAT("'",L$3,"'!$D$13"))*INDEX(INDIRECT(_xlfn.CONCAT("'",L$3,"'!$A$123:$A$139")),MATCH('Anexo - Planilha de Cotação'!$B46,INDIRECT(_xlfn.CONCAT("'",L$3,"'!$B$123:$B$139")),0),1),"")</f>
        <v/>
      </c>
      <c r="M46" s="159" t="str">
        <f ca="1">IFERROR(INDIRECT(_xlfn.CONCAT("'",M$3,"'!$D$13"))*INDEX(INDIRECT(_xlfn.CONCAT("'",M$3,"'!$A$123:$A$139")),MATCH('Anexo - Planilha de Cotação'!$B46,INDIRECT(_xlfn.CONCAT("'",M$3,"'!$B$123:$B$139")),0),1),"")</f>
        <v/>
      </c>
      <c r="N46" s="159" t="str">
        <f ca="1">IFERROR(INDIRECT(_xlfn.CONCAT("'",N$3,"'!$D$13"))*INDEX(INDIRECT(_xlfn.CONCAT("'",N$3,"'!$A$123:$A$139")),MATCH('Anexo - Planilha de Cotação'!$B46,INDIRECT(_xlfn.CONCAT("'",N$3,"'!$B$123:$B$139")),0),1),"")</f>
        <v/>
      </c>
      <c r="O46" s="159" t="str">
        <f ca="1">IFERROR(INDIRECT(_xlfn.CONCAT("'",O$3,"'!$D$13"))*INDEX(INDIRECT(_xlfn.CONCAT("'",O$3,"'!$A$123:$A$139")),MATCH('Anexo - Planilha de Cotação'!$B46,INDIRECT(_xlfn.CONCAT("'",O$3,"'!$B$123:$B$139")),0),1),"")</f>
        <v/>
      </c>
      <c r="P46" s="159" t="str">
        <f ca="1">IFERROR(INDIRECT(_xlfn.CONCAT("'",P$3,"'!$D$13"))*INDEX(INDIRECT(_xlfn.CONCAT("'",P$3,"'!$A$123:$A$139")),MATCH('Anexo - Planilha de Cotação'!$B46,INDIRECT(_xlfn.CONCAT("'",P$3,"'!$B$123:$B$139")),0),1),"")</f>
        <v/>
      </c>
      <c r="Q46" s="159" t="str">
        <f ca="1">IFERROR(INDIRECT(_xlfn.CONCAT("'",Q$3,"'!$D$13"))*INDEX(INDIRECT(_xlfn.CONCAT("'",Q$3,"'!$A$123:$A$139")),MATCH('Anexo - Planilha de Cotação'!$B46,INDIRECT(_xlfn.CONCAT("'",Q$3,"'!$B$123:$B$139")),0),1),"")</f>
        <v/>
      </c>
      <c r="R46" s="159" t="str">
        <f ca="1">IFERROR(INDIRECT(_xlfn.CONCAT("'",R$3,"'!$D$13"))*INDEX(INDIRECT(_xlfn.CONCAT("'",R$3,"'!$A$123:$A$139")),MATCH('Anexo - Planilha de Cotação'!$B46,INDIRECT(_xlfn.CONCAT("'",R$3,"'!$B$123:$B$139")),0),1),"")</f>
        <v/>
      </c>
      <c r="S46" s="159" t="str">
        <f ca="1">IFERROR(INDIRECT(_xlfn.CONCAT("'",S$3,"'!$D$13"))*INDEX(INDIRECT(_xlfn.CONCAT("'",S$3,"'!$A$123:$A$139")),MATCH('Anexo - Planilha de Cotação'!$B46,INDIRECT(_xlfn.CONCAT("'",S$3,"'!$B$123:$B$139")),0),1),"")</f>
        <v/>
      </c>
      <c r="T46" s="159" t="str">
        <f ca="1">IFERROR(INDIRECT(_xlfn.CONCAT("'",T$3,"'!$D$13"))*INDEX(INDIRECT(_xlfn.CONCAT("'",T$3,"'!$A$123:$A$139")),MATCH('Anexo - Planilha de Cotação'!$B46,INDIRECT(_xlfn.CONCAT("'",T$3,"'!$B$123:$B$139")),0),1),"")</f>
        <v/>
      </c>
      <c r="U46" s="159" t="str">
        <f ca="1">IFERROR(INDIRECT(_xlfn.CONCAT("'",U$3,"'!$D$13"))*INDEX(INDIRECT(_xlfn.CONCAT("'",U$3,"'!$A$123:$A$139")),MATCH('Anexo - Planilha de Cotação'!$B46,INDIRECT(_xlfn.CONCAT("'",U$3,"'!$B$123:$B$139")),0),1),"")</f>
        <v/>
      </c>
      <c r="V46" s="159" t="str">
        <f ca="1">IFERROR(INDIRECT(_xlfn.CONCAT("'",V$3,"'!$D$13"))*INDEX(INDIRECT(_xlfn.CONCAT("'",V$3,"'!$A$123:$A$139")),MATCH('Anexo - Planilha de Cotação'!$B46,INDIRECT(_xlfn.CONCAT("'",V$3,"'!$B$123:$B$139")),0),1),"")</f>
        <v/>
      </c>
      <c r="W46" s="159" t="str">
        <f ca="1">IFERROR(INDIRECT(_xlfn.CONCAT("'",W$3,"'!$D$13"))*INDEX(INDIRECT(_xlfn.CONCAT("'",W$3,"'!$A$123:$A$139")),MATCH('Anexo - Planilha de Cotação'!$B46,INDIRECT(_xlfn.CONCAT("'",W$3,"'!$B$123:$B$139")),0),1),"")</f>
        <v/>
      </c>
      <c r="X46" s="159" t="str">
        <f ca="1">IFERROR(INDIRECT(_xlfn.CONCAT("'",X$3,"'!$D$13"))*INDEX(INDIRECT(_xlfn.CONCAT("'",X$3,"'!$A$123:$A$139")),MATCH('Anexo - Planilha de Cotação'!$B46,INDIRECT(_xlfn.CONCAT("'",X$3,"'!$B$123:$B$139")),0),1),"")</f>
        <v/>
      </c>
      <c r="Y46" s="159" t="str">
        <f ca="1">IFERROR(INDIRECT(_xlfn.CONCAT("'",Y$3,"'!$D$13"))*INDEX(INDIRECT(_xlfn.CONCAT("'",Y$3,"'!$A$123:$A$139")),MATCH('Anexo - Planilha de Cotação'!$B46,INDIRECT(_xlfn.CONCAT("'",Y$3,"'!$B$123:$B$139")),0),1),"")</f>
        <v/>
      </c>
      <c r="Z46" s="159" t="str">
        <f ca="1">IFERROR(INDIRECT(_xlfn.CONCAT("'",Z$3,"'!$D$13"))*INDEX(INDIRECT(_xlfn.CONCAT("'",Z$3,"'!$A$123:$A$139")),MATCH('Anexo - Planilha de Cotação'!$B46,INDIRECT(_xlfn.CONCAT("'",Z$3,"'!$B$123:$B$139")),0),1),"")</f>
        <v/>
      </c>
      <c r="AA46" s="159" t="str">
        <f ca="1">IFERROR(INDIRECT(_xlfn.CONCAT("'",AA$3,"'!$D$13"))*INDEX(INDIRECT(_xlfn.CONCAT("'",AA$3,"'!$A$123:$A$139")),MATCH('Anexo - Planilha de Cotação'!$B46,INDIRECT(_xlfn.CONCAT("'",AA$3,"'!$B$123:$B$139")),0),1),"")</f>
        <v/>
      </c>
      <c r="AB46" s="159" t="str">
        <f ca="1">IFERROR(INDIRECT(_xlfn.CONCAT("'",AB$3,"'!$D$13"))*INDEX(INDIRECT(_xlfn.CONCAT("'",AB$3,"'!$A$123:$A$139")),MATCH('Anexo - Planilha de Cotação'!$B46,INDIRECT(_xlfn.CONCAT("'",AB$3,"'!$B$123:$B$139")),0),1),"")</f>
        <v/>
      </c>
      <c r="AC46" s="159"/>
      <c r="AD46" s="159" t="str">
        <f ca="1">IFERROR(INDIRECT(_xlfn.CONCAT("'",AD$3,"'!$D$13"))*INDEX(INDIRECT(_xlfn.CONCAT("'",AD$3,"'!$A$123:$A$139")),MATCH('Anexo - Planilha de Cotação'!$B46,INDIRECT(_xlfn.CONCAT("'",AD$3,"'!$B$123:$B$139")),0),1),"")</f>
        <v/>
      </c>
      <c r="AE46" s="159"/>
      <c r="AF46" s="159"/>
      <c r="AG46" s="159" t="str">
        <f ca="1">IFERROR(INDIRECT(_xlfn.CONCAT("'",AG$3,"'!$D$13"))*INDEX(INDIRECT(_xlfn.CONCAT("'",AG$3,"'!$A$123:$A$139")),MATCH('Anexo - Planilha de Cotação'!$B46,INDIRECT(_xlfn.CONCAT("'",AG$3,"'!$B$123:$B$139")),0),1),"")</f>
        <v/>
      </c>
      <c r="AH46" s="160">
        <f t="shared" ca="1" si="5"/>
        <v>0</v>
      </c>
      <c r="AI46" s="161">
        <f t="shared" ca="1" si="6"/>
        <v>0</v>
      </c>
    </row>
    <row r="47" spans="1:35" ht="48.75" customHeight="1" x14ac:dyDescent="0.2">
      <c r="A47" s="148">
        <v>43</v>
      </c>
      <c r="B47" s="149"/>
      <c r="C47" s="150"/>
      <c r="D47" s="158" t="str">
        <f ca="1">IFERROR(INDIRECT(_xlfn.CONCAT("'",D$3,"'!$D$13"))*INDEX(INDIRECT(_xlfn.CONCAT("'",D$3,"'!$A$123:$A$139")),MATCH('Anexo - Planilha de Cotação'!$B47,INDIRECT(_xlfn.CONCAT("'",D$3,"'!$B$123:$B$139")),0),1),"")</f>
        <v/>
      </c>
      <c r="E47" s="159" t="str">
        <f ca="1">IFERROR(INDIRECT(_xlfn.CONCAT("'",E$3,"'!$D$13"))*INDEX(INDIRECT(_xlfn.CONCAT("'",E$3,"'!$A$123:$A$139")),MATCH('Anexo - Planilha de Cotação'!$B47,INDIRECT(_xlfn.CONCAT("'",E$3,"'!$B$123:$B$139")),0),1),"")</f>
        <v/>
      </c>
      <c r="F47" s="159" t="str">
        <f ca="1">IFERROR(INDIRECT(_xlfn.CONCAT("'",F$3,"'!$D$13"))*INDEX(INDIRECT(_xlfn.CONCAT("'",F$3,"'!$A$123:$A$139")),MATCH('Anexo - Planilha de Cotação'!$B47,INDIRECT(_xlfn.CONCAT("'",F$3,"'!$B$123:$B$139")),0),1),"")</f>
        <v/>
      </c>
      <c r="G47" s="159" t="str">
        <f ca="1">IFERROR(INDIRECT(_xlfn.CONCAT("'",G$3,"'!$D$13"))*INDEX(INDIRECT(_xlfn.CONCAT("'",G$3,"'!$A$123:$A$139")),MATCH('Anexo - Planilha de Cotação'!$B47,INDIRECT(_xlfn.CONCAT("'",G$3,"'!$B$123:$B$139")),0),1),"")</f>
        <v/>
      </c>
      <c r="H47" s="159" t="str">
        <f ca="1">IFERROR(INDIRECT(_xlfn.CONCAT("'",H$3,"'!$D$13"))*INDEX(INDIRECT(_xlfn.CONCAT("'",H$3,"'!$A$123:$A$139")),MATCH('Anexo - Planilha de Cotação'!$B47,INDIRECT(_xlfn.CONCAT("'",H$3,"'!$B$123:$B$139")),0),1),"")</f>
        <v/>
      </c>
      <c r="I47" s="159" t="str">
        <f ca="1">IFERROR(INDIRECT(_xlfn.CONCAT("'",I$3,"'!$D$13"))*INDEX(INDIRECT(_xlfn.CONCAT("'",I$3,"'!$A$123:$A$139")),MATCH('Anexo - Planilha de Cotação'!$B47,INDIRECT(_xlfn.CONCAT("'",I$3,"'!$B$123:$B$139")),0),1),"")</f>
        <v/>
      </c>
      <c r="J47" s="159" t="str">
        <f ca="1">IFERROR(INDIRECT(_xlfn.CONCAT("'",J$3,"'!$D$13"))*INDEX(INDIRECT(_xlfn.CONCAT("'",J$3,"'!$A$123:$A$139")),MATCH('Anexo - Planilha de Cotação'!$B47,INDIRECT(_xlfn.CONCAT("'",J$3,"'!$B$123:$B$139")),0),1),"")</f>
        <v/>
      </c>
      <c r="K47" s="159" t="str">
        <f ca="1">IFERROR(INDIRECT(_xlfn.CONCAT("'",K$3,"'!$D$13"))*INDEX(INDIRECT(_xlfn.CONCAT("'",K$3,"'!$A$123:$A$139")),MATCH('Anexo - Planilha de Cotação'!$B47,INDIRECT(_xlfn.CONCAT("'",K$3,"'!$B$123:$B$139")),0),1),"")</f>
        <v/>
      </c>
      <c r="L47" s="159" t="str">
        <f ca="1">IFERROR(INDIRECT(_xlfn.CONCAT("'",L$3,"'!$D$13"))*INDEX(INDIRECT(_xlfn.CONCAT("'",L$3,"'!$A$123:$A$139")),MATCH('Anexo - Planilha de Cotação'!$B47,INDIRECT(_xlfn.CONCAT("'",L$3,"'!$B$123:$B$139")),0),1),"")</f>
        <v/>
      </c>
      <c r="M47" s="159" t="str">
        <f ca="1">IFERROR(INDIRECT(_xlfn.CONCAT("'",M$3,"'!$D$13"))*INDEX(INDIRECT(_xlfn.CONCAT("'",M$3,"'!$A$123:$A$139")),MATCH('Anexo - Planilha de Cotação'!$B47,INDIRECT(_xlfn.CONCAT("'",M$3,"'!$B$123:$B$139")),0),1),"")</f>
        <v/>
      </c>
      <c r="N47" s="159" t="str">
        <f ca="1">IFERROR(INDIRECT(_xlfn.CONCAT("'",N$3,"'!$D$13"))*INDEX(INDIRECT(_xlfn.CONCAT("'",N$3,"'!$A$123:$A$139")),MATCH('Anexo - Planilha de Cotação'!$B47,INDIRECT(_xlfn.CONCAT("'",N$3,"'!$B$123:$B$139")),0),1),"")</f>
        <v/>
      </c>
      <c r="O47" s="159" t="str">
        <f ca="1">IFERROR(INDIRECT(_xlfn.CONCAT("'",O$3,"'!$D$13"))*INDEX(INDIRECT(_xlfn.CONCAT("'",O$3,"'!$A$123:$A$139")),MATCH('Anexo - Planilha de Cotação'!$B47,INDIRECT(_xlfn.CONCAT("'",O$3,"'!$B$123:$B$139")),0),1),"")</f>
        <v/>
      </c>
      <c r="P47" s="159" t="str">
        <f ca="1">IFERROR(INDIRECT(_xlfn.CONCAT("'",P$3,"'!$D$13"))*INDEX(INDIRECT(_xlfn.CONCAT("'",P$3,"'!$A$123:$A$139")),MATCH('Anexo - Planilha de Cotação'!$B47,INDIRECT(_xlfn.CONCAT("'",P$3,"'!$B$123:$B$139")),0),1),"")</f>
        <v/>
      </c>
      <c r="Q47" s="159" t="str">
        <f ca="1">IFERROR(INDIRECT(_xlfn.CONCAT("'",Q$3,"'!$D$13"))*INDEX(INDIRECT(_xlfn.CONCAT("'",Q$3,"'!$A$123:$A$139")),MATCH('Anexo - Planilha de Cotação'!$B47,INDIRECT(_xlfn.CONCAT("'",Q$3,"'!$B$123:$B$139")),0),1),"")</f>
        <v/>
      </c>
      <c r="R47" s="159" t="str">
        <f ca="1">IFERROR(INDIRECT(_xlfn.CONCAT("'",R$3,"'!$D$13"))*INDEX(INDIRECT(_xlfn.CONCAT("'",R$3,"'!$A$123:$A$139")),MATCH('Anexo - Planilha de Cotação'!$B47,INDIRECT(_xlfn.CONCAT("'",R$3,"'!$B$123:$B$139")),0),1),"")</f>
        <v/>
      </c>
      <c r="S47" s="159" t="str">
        <f ca="1">IFERROR(INDIRECT(_xlfn.CONCAT("'",S$3,"'!$D$13"))*INDEX(INDIRECT(_xlfn.CONCAT("'",S$3,"'!$A$123:$A$139")),MATCH('Anexo - Planilha de Cotação'!$B47,INDIRECT(_xlfn.CONCAT("'",S$3,"'!$B$123:$B$139")),0),1),"")</f>
        <v/>
      </c>
      <c r="T47" s="159" t="str">
        <f ca="1">IFERROR(INDIRECT(_xlfn.CONCAT("'",T$3,"'!$D$13"))*INDEX(INDIRECT(_xlfn.CONCAT("'",T$3,"'!$A$123:$A$139")),MATCH('Anexo - Planilha de Cotação'!$B47,INDIRECT(_xlfn.CONCAT("'",T$3,"'!$B$123:$B$139")),0),1),"")</f>
        <v/>
      </c>
      <c r="U47" s="159" t="str">
        <f ca="1">IFERROR(INDIRECT(_xlfn.CONCAT("'",U$3,"'!$D$13"))*INDEX(INDIRECT(_xlfn.CONCAT("'",U$3,"'!$A$123:$A$139")),MATCH('Anexo - Planilha de Cotação'!$B47,INDIRECT(_xlfn.CONCAT("'",U$3,"'!$B$123:$B$139")),0),1),"")</f>
        <v/>
      </c>
      <c r="V47" s="159" t="str">
        <f ca="1">IFERROR(INDIRECT(_xlfn.CONCAT("'",V$3,"'!$D$13"))*INDEX(INDIRECT(_xlfn.CONCAT("'",V$3,"'!$A$123:$A$139")),MATCH('Anexo - Planilha de Cotação'!$B47,INDIRECT(_xlfn.CONCAT("'",V$3,"'!$B$123:$B$139")),0),1),"")</f>
        <v/>
      </c>
      <c r="W47" s="159" t="str">
        <f ca="1">IFERROR(INDIRECT(_xlfn.CONCAT("'",W$3,"'!$D$13"))*INDEX(INDIRECT(_xlfn.CONCAT("'",W$3,"'!$A$123:$A$139")),MATCH('Anexo - Planilha de Cotação'!$B47,INDIRECT(_xlfn.CONCAT("'",W$3,"'!$B$123:$B$139")),0),1),"")</f>
        <v/>
      </c>
      <c r="X47" s="159" t="str">
        <f ca="1">IFERROR(INDIRECT(_xlfn.CONCAT("'",X$3,"'!$D$13"))*INDEX(INDIRECT(_xlfn.CONCAT("'",X$3,"'!$A$123:$A$139")),MATCH('Anexo - Planilha de Cotação'!$B47,INDIRECT(_xlfn.CONCAT("'",X$3,"'!$B$123:$B$139")),0),1),"")</f>
        <v/>
      </c>
      <c r="Y47" s="159" t="str">
        <f ca="1">IFERROR(INDIRECT(_xlfn.CONCAT("'",Y$3,"'!$D$13"))*INDEX(INDIRECT(_xlfn.CONCAT("'",Y$3,"'!$A$123:$A$139")),MATCH('Anexo - Planilha de Cotação'!$B47,INDIRECT(_xlfn.CONCAT("'",Y$3,"'!$B$123:$B$139")),0),1),"")</f>
        <v/>
      </c>
      <c r="Z47" s="159" t="str">
        <f ca="1">IFERROR(INDIRECT(_xlfn.CONCAT("'",Z$3,"'!$D$13"))*INDEX(INDIRECT(_xlfn.CONCAT("'",Z$3,"'!$A$123:$A$139")),MATCH('Anexo - Planilha de Cotação'!$B47,INDIRECT(_xlfn.CONCAT("'",Z$3,"'!$B$123:$B$139")),0),1),"")</f>
        <v/>
      </c>
      <c r="AA47" s="159" t="str">
        <f ca="1">IFERROR(INDIRECT(_xlfn.CONCAT("'",AA$3,"'!$D$13"))*INDEX(INDIRECT(_xlfn.CONCAT("'",AA$3,"'!$A$123:$A$139")),MATCH('Anexo - Planilha de Cotação'!$B47,INDIRECT(_xlfn.CONCAT("'",AA$3,"'!$B$123:$B$139")),0),1),"")</f>
        <v/>
      </c>
      <c r="AB47" s="159" t="str">
        <f ca="1">IFERROR(INDIRECT(_xlfn.CONCAT("'",AB$3,"'!$D$13"))*INDEX(INDIRECT(_xlfn.CONCAT("'",AB$3,"'!$A$123:$A$139")),MATCH('Anexo - Planilha de Cotação'!$B47,INDIRECT(_xlfn.CONCAT("'",AB$3,"'!$B$123:$B$139")),0),1),"")</f>
        <v/>
      </c>
      <c r="AC47" s="159"/>
      <c r="AD47" s="159" t="str">
        <f ca="1">IFERROR(INDIRECT(_xlfn.CONCAT("'",AD$3,"'!$D$13"))*INDEX(INDIRECT(_xlfn.CONCAT("'",AD$3,"'!$A$123:$A$139")),MATCH('Anexo - Planilha de Cotação'!$B47,INDIRECT(_xlfn.CONCAT("'",AD$3,"'!$B$123:$B$139")),0),1),"")</f>
        <v/>
      </c>
      <c r="AE47" s="159"/>
      <c r="AF47" s="159"/>
      <c r="AG47" s="159" t="str">
        <f ca="1">IFERROR(INDIRECT(_xlfn.CONCAT("'",AG$3,"'!$D$13"))*INDEX(INDIRECT(_xlfn.CONCAT("'",AG$3,"'!$A$123:$A$139")),MATCH('Anexo - Planilha de Cotação'!$B47,INDIRECT(_xlfn.CONCAT("'",AG$3,"'!$B$123:$B$139")),0),1),"")</f>
        <v/>
      </c>
      <c r="AH47" s="160">
        <f t="shared" ca="1" si="5"/>
        <v>0</v>
      </c>
      <c r="AI47" s="161">
        <f t="shared" ca="1" si="6"/>
        <v>0</v>
      </c>
    </row>
    <row r="48" spans="1:35" ht="48.75" customHeight="1" x14ac:dyDescent="0.2">
      <c r="A48" s="148">
        <v>44</v>
      </c>
      <c r="B48" s="149"/>
      <c r="C48" s="150"/>
      <c r="D48" s="158" t="str">
        <f ca="1">IFERROR(INDIRECT(_xlfn.CONCAT("'",D$3,"'!$D$13"))*INDEX(INDIRECT(_xlfn.CONCAT("'",D$3,"'!$A$123:$A$139")),MATCH('Anexo - Planilha de Cotação'!$B48,INDIRECT(_xlfn.CONCAT("'",D$3,"'!$B$123:$B$139")),0),1),"")</f>
        <v/>
      </c>
      <c r="E48" s="159" t="str">
        <f ca="1">IFERROR(INDIRECT(_xlfn.CONCAT("'",E$3,"'!$D$13"))*INDEX(INDIRECT(_xlfn.CONCAT("'",E$3,"'!$A$123:$A$139")),MATCH('Anexo - Planilha de Cotação'!$B48,INDIRECT(_xlfn.CONCAT("'",E$3,"'!$B$123:$B$139")),0),1),"")</f>
        <v/>
      </c>
      <c r="F48" s="159" t="str">
        <f ca="1">IFERROR(INDIRECT(_xlfn.CONCAT("'",F$3,"'!$D$13"))*INDEX(INDIRECT(_xlfn.CONCAT("'",F$3,"'!$A$123:$A$139")),MATCH('Anexo - Planilha de Cotação'!$B48,INDIRECT(_xlfn.CONCAT("'",F$3,"'!$B$123:$B$139")),0),1),"")</f>
        <v/>
      </c>
      <c r="G48" s="159" t="str">
        <f ca="1">IFERROR(INDIRECT(_xlfn.CONCAT("'",G$3,"'!$D$13"))*INDEX(INDIRECT(_xlfn.CONCAT("'",G$3,"'!$A$123:$A$139")),MATCH('Anexo - Planilha de Cotação'!$B48,INDIRECT(_xlfn.CONCAT("'",G$3,"'!$B$123:$B$139")),0),1),"")</f>
        <v/>
      </c>
      <c r="H48" s="159" t="str">
        <f ca="1">IFERROR(INDIRECT(_xlfn.CONCAT("'",H$3,"'!$D$13"))*INDEX(INDIRECT(_xlfn.CONCAT("'",H$3,"'!$A$123:$A$139")),MATCH('Anexo - Planilha de Cotação'!$B48,INDIRECT(_xlfn.CONCAT("'",H$3,"'!$B$123:$B$139")),0),1),"")</f>
        <v/>
      </c>
      <c r="I48" s="159" t="str">
        <f ca="1">IFERROR(INDIRECT(_xlfn.CONCAT("'",I$3,"'!$D$13"))*INDEX(INDIRECT(_xlfn.CONCAT("'",I$3,"'!$A$123:$A$139")),MATCH('Anexo - Planilha de Cotação'!$B48,INDIRECT(_xlfn.CONCAT("'",I$3,"'!$B$123:$B$139")),0),1),"")</f>
        <v/>
      </c>
      <c r="J48" s="159" t="str">
        <f ca="1">IFERROR(INDIRECT(_xlfn.CONCAT("'",J$3,"'!$D$13"))*INDEX(INDIRECT(_xlfn.CONCAT("'",J$3,"'!$A$123:$A$139")),MATCH('Anexo - Planilha de Cotação'!$B48,INDIRECT(_xlfn.CONCAT("'",J$3,"'!$B$123:$B$139")),0),1),"")</f>
        <v/>
      </c>
      <c r="K48" s="159" t="str">
        <f ca="1">IFERROR(INDIRECT(_xlfn.CONCAT("'",K$3,"'!$D$13"))*INDEX(INDIRECT(_xlfn.CONCAT("'",K$3,"'!$A$123:$A$139")),MATCH('Anexo - Planilha de Cotação'!$B48,INDIRECT(_xlfn.CONCAT("'",K$3,"'!$B$123:$B$139")),0),1),"")</f>
        <v/>
      </c>
      <c r="L48" s="159" t="str">
        <f ca="1">IFERROR(INDIRECT(_xlfn.CONCAT("'",L$3,"'!$D$13"))*INDEX(INDIRECT(_xlfn.CONCAT("'",L$3,"'!$A$123:$A$139")),MATCH('Anexo - Planilha de Cotação'!$B48,INDIRECT(_xlfn.CONCAT("'",L$3,"'!$B$123:$B$139")),0),1),"")</f>
        <v/>
      </c>
      <c r="M48" s="159" t="str">
        <f ca="1">IFERROR(INDIRECT(_xlfn.CONCAT("'",M$3,"'!$D$13"))*INDEX(INDIRECT(_xlfn.CONCAT("'",M$3,"'!$A$123:$A$139")),MATCH('Anexo - Planilha de Cotação'!$B48,INDIRECT(_xlfn.CONCAT("'",M$3,"'!$B$123:$B$139")),0),1),"")</f>
        <v/>
      </c>
      <c r="N48" s="159" t="str">
        <f ca="1">IFERROR(INDIRECT(_xlfn.CONCAT("'",N$3,"'!$D$13"))*INDEX(INDIRECT(_xlfn.CONCAT("'",N$3,"'!$A$123:$A$139")),MATCH('Anexo - Planilha de Cotação'!$B48,INDIRECT(_xlfn.CONCAT("'",N$3,"'!$B$123:$B$139")),0),1),"")</f>
        <v/>
      </c>
      <c r="O48" s="159" t="str">
        <f ca="1">IFERROR(INDIRECT(_xlfn.CONCAT("'",O$3,"'!$D$13"))*INDEX(INDIRECT(_xlfn.CONCAT("'",O$3,"'!$A$123:$A$139")),MATCH('Anexo - Planilha de Cotação'!$B48,INDIRECT(_xlfn.CONCAT("'",O$3,"'!$B$123:$B$139")),0),1),"")</f>
        <v/>
      </c>
      <c r="P48" s="159" t="str">
        <f ca="1">IFERROR(INDIRECT(_xlfn.CONCAT("'",P$3,"'!$D$13"))*INDEX(INDIRECT(_xlfn.CONCAT("'",P$3,"'!$A$123:$A$139")),MATCH('Anexo - Planilha de Cotação'!$B48,INDIRECT(_xlfn.CONCAT("'",P$3,"'!$B$123:$B$139")),0),1),"")</f>
        <v/>
      </c>
      <c r="Q48" s="159" t="str">
        <f ca="1">IFERROR(INDIRECT(_xlfn.CONCAT("'",Q$3,"'!$D$13"))*INDEX(INDIRECT(_xlfn.CONCAT("'",Q$3,"'!$A$123:$A$139")),MATCH('Anexo - Planilha de Cotação'!$B48,INDIRECT(_xlfn.CONCAT("'",Q$3,"'!$B$123:$B$139")),0),1),"")</f>
        <v/>
      </c>
      <c r="R48" s="159" t="str">
        <f ca="1">IFERROR(INDIRECT(_xlfn.CONCAT("'",R$3,"'!$D$13"))*INDEX(INDIRECT(_xlfn.CONCAT("'",R$3,"'!$A$123:$A$139")),MATCH('Anexo - Planilha de Cotação'!$B48,INDIRECT(_xlfn.CONCAT("'",R$3,"'!$B$123:$B$139")),0),1),"")</f>
        <v/>
      </c>
      <c r="S48" s="159" t="str">
        <f ca="1">IFERROR(INDIRECT(_xlfn.CONCAT("'",S$3,"'!$D$13"))*INDEX(INDIRECT(_xlfn.CONCAT("'",S$3,"'!$A$123:$A$139")),MATCH('Anexo - Planilha de Cotação'!$B48,INDIRECT(_xlfn.CONCAT("'",S$3,"'!$B$123:$B$139")),0),1),"")</f>
        <v/>
      </c>
      <c r="T48" s="159" t="str">
        <f ca="1">IFERROR(INDIRECT(_xlfn.CONCAT("'",T$3,"'!$D$13"))*INDEX(INDIRECT(_xlfn.CONCAT("'",T$3,"'!$A$123:$A$139")),MATCH('Anexo - Planilha de Cotação'!$B48,INDIRECT(_xlfn.CONCAT("'",T$3,"'!$B$123:$B$139")),0),1),"")</f>
        <v/>
      </c>
      <c r="U48" s="159" t="str">
        <f ca="1">IFERROR(INDIRECT(_xlfn.CONCAT("'",U$3,"'!$D$13"))*INDEX(INDIRECT(_xlfn.CONCAT("'",U$3,"'!$A$123:$A$139")),MATCH('Anexo - Planilha de Cotação'!$B48,INDIRECT(_xlfn.CONCAT("'",U$3,"'!$B$123:$B$139")),0),1),"")</f>
        <v/>
      </c>
      <c r="V48" s="159" t="str">
        <f ca="1">IFERROR(INDIRECT(_xlfn.CONCAT("'",V$3,"'!$D$13"))*INDEX(INDIRECT(_xlfn.CONCAT("'",V$3,"'!$A$123:$A$139")),MATCH('Anexo - Planilha de Cotação'!$B48,INDIRECT(_xlfn.CONCAT("'",V$3,"'!$B$123:$B$139")),0),1),"")</f>
        <v/>
      </c>
      <c r="W48" s="159" t="str">
        <f ca="1">IFERROR(INDIRECT(_xlfn.CONCAT("'",W$3,"'!$D$13"))*INDEX(INDIRECT(_xlfn.CONCAT("'",W$3,"'!$A$123:$A$139")),MATCH('Anexo - Planilha de Cotação'!$B48,INDIRECT(_xlfn.CONCAT("'",W$3,"'!$B$123:$B$139")),0),1),"")</f>
        <v/>
      </c>
      <c r="X48" s="159" t="str">
        <f ca="1">IFERROR(INDIRECT(_xlfn.CONCAT("'",X$3,"'!$D$13"))*INDEX(INDIRECT(_xlfn.CONCAT("'",X$3,"'!$A$123:$A$139")),MATCH('Anexo - Planilha de Cotação'!$B48,INDIRECT(_xlfn.CONCAT("'",X$3,"'!$B$123:$B$139")),0),1),"")</f>
        <v/>
      </c>
      <c r="Y48" s="159" t="str">
        <f ca="1">IFERROR(INDIRECT(_xlfn.CONCAT("'",Y$3,"'!$D$13"))*INDEX(INDIRECT(_xlfn.CONCAT("'",Y$3,"'!$A$123:$A$139")),MATCH('Anexo - Planilha de Cotação'!$B48,INDIRECT(_xlfn.CONCAT("'",Y$3,"'!$B$123:$B$139")),0),1),"")</f>
        <v/>
      </c>
      <c r="Z48" s="159" t="str">
        <f ca="1">IFERROR(INDIRECT(_xlfn.CONCAT("'",Z$3,"'!$D$13"))*INDEX(INDIRECT(_xlfn.CONCAT("'",Z$3,"'!$A$123:$A$139")),MATCH('Anexo - Planilha de Cotação'!$B48,INDIRECT(_xlfn.CONCAT("'",Z$3,"'!$B$123:$B$139")),0),1),"")</f>
        <v/>
      </c>
      <c r="AA48" s="159" t="str">
        <f ca="1">IFERROR(INDIRECT(_xlfn.CONCAT("'",AA$3,"'!$D$13"))*INDEX(INDIRECT(_xlfn.CONCAT("'",AA$3,"'!$A$123:$A$139")),MATCH('Anexo - Planilha de Cotação'!$B48,INDIRECT(_xlfn.CONCAT("'",AA$3,"'!$B$123:$B$139")),0),1),"")</f>
        <v/>
      </c>
      <c r="AB48" s="159" t="str">
        <f ca="1">IFERROR(INDIRECT(_xlfn.CONCAT("'",AB$3,"'!$D$13"))*INDEX(INDIRECT(_xlfn.CONCAT("'",AB$3,"'!$A$123:$A$139")),MATCH('Anexo - Planilha de Cotação'!$B48,INDIRECT(_xlfn.CONCAT("'",AB$3,"'!$B$123:$B$139")),0),1),"")</f>
        <v/>
      </c>
      <c r="AC48" s="159"/>
      <c r="AD48" s="159" t="str">
        <f ca="1">IFERROR(INDIRECT(_xlfn.CONCAT("'",AD$3,"'!$D$13"))*INDEX(INDIRECT(_xlfn.CONCAT("'",AD$3,"'!$A$123:$A$139")),MATCH('Anexo - Planilha de Cotação'!$B48,INDIRECT(_xlfn.CONCAT("'",AD$3,"'!$B$123:$B$139")),0),1),"")</f>
        <v/>
      </c>
      <c r="AE48" s="159"/>
      <c r="AF48" s="159"/>
      <c r="AG48" s="159" t="str">
        <f ca="1">IFERROR(INDIRECT(_xlfn.CONCAT("'",AG$3,"'!$D$13"))*INDEX(INDIRECT(_xlfn.CONCAT("'",AG$3,"'!$A$123:$A$139")),MATCH('Anexo - Planilha de Cotação'!$B48,INDIRECT(_xlfn.CONCAT("'",AG$3,"'!$B$123:$B$139")),0),1),"")</f>
        <v/>
      </c>
      <c r="AH48" s="160">
        <f t="shared" ca="1" si="5"/>
        <v>0</v>
      </c>
      <c r="AI48" s="161">
        <f t="shared" ca="1" si="6"/>
        <v>0</v>
      </c>
    </row>
    <row r="49" spans="1:35" ht="48.75" customHeight="1" x14ac:dyDescent="0.2">
      <c r="A49" s="148">
        <v>45</v>
      </c>
      <c r="B49" s="149"/>
      <c r="C49" s="150"/>
      <c r="D49" s="158" t="str">
        <f ca="1">IFERROR(INDIRECT(_xlfn.CONCAT("'",D$3,"'!$D$13"))*INDEX(INDIRECT(_xlfn.CONCAT("'",D$3,"'!$A$123:$A$139")),MATCH('Anexo - Planilha de Cotação'!$B49,INDIRECT(_xlfn.CONCAT("'",D$3,"'!$B$123:$B$139")),0),1),"")</f>
        <v/>
      </c>
      <c r="E49" s="159" t="str">
        <f ca="1">IFERROR(INDIRECT(_xlfn.CONCAT("'",E$3,"'!$D$13"))*INDEX(INDIRECT(_xlfn.CONCAT("'",E$3,"'!$A$123:$A$139")),MATCH('Anexo - Planilha de Cotação'!$B49,INDIRECT(_xlfn.CONCAT("'",E$3,"'!$B$123:$B$139")),0),1),"")</f>
        <v/>
      </c>
      <c r="F49" s="159" t="str">
        <f ca="1">IFERROR(INDIRECT(_xlfn.CONCAT("'",F$3,"'!$D$13"))*INDEX(INDIRECT(_xlfn.CONCAT("'",F$3,"'!$A$123:$A$139")),MATCH('Anexo - Planilha de Cotação'!$B49,INDIRECT(_xlfn.CONCAT("'",F$3,"'!$B$123:$B$139")),0),1),"")</f>
        <v/>
      </c>
      <c r="G49" s="159" t="str">
        <f ca="1">IFERROR(INDIRECT(_xlfn.CONCAT("'",G$3,"'!$D$13"))*INDEX(INDIRECT(_xlfn.CONCAT("'",G$3,"'!$A$123:$A$139")),MATCH('Anexo - Planilha de Cotação'!$B49,INDIRECT(_xlfn.CONCAT("'",G$3,"'!$B$123:$B$139")),0),1),"")</f>
        <v/>
      </c>
      <c r="H49" s="159" t="str">
        <f ca="1">IFERROR(INDIRECT(_xlfn.CONCAT("'",H$3,"'!$D$13"))*INDEX(INDIRECT(_xlfn.CONCAT("'",H$3,"'!$A$123:$A$139")),MATCH('Anexo - Planilha de Cotação'!$B49,INDIRECT(_xlfn.CONCAT("'",H$3,"'!$B$123:$B$139")),0),1),"")</f>
        <v/>
      </c>
      <c r="I49" s="159" t="str">
        <f ca="1">IFERROR(INDIRECT(_xlfn.CONCAT("'",I$3,"'!$D$13"))*INDEX(INDIRECT(_xlfn.CONCAT("'",I$3,"'!$A$123:$A$139")),MATCH('Anexo - Planilha de Cotação'!$B49,INDIRECT(_xlfn.CONCAT("'",I$3,"'!$B$123:$B$139")),0),1),"")</f>
        <v/>
      </c>
      <c r="J49" s="159" t="str">
        <f ca="1">IFERROR(INDIRECT(_xlfn.CONCAT("'",J$3,"'!$D$13"))*INDEX(INDIRECT(_xlfn.CONCAT("'",J$3,"'!$A$123:$A$139")),MATCH('Anexo - Planilha de Cotação'!$B49,INDIRECT(_xlfn.CONCAT("'",J$3,"'!$B$123:$B$139")),0),1),"")</f>
        <v/>
      </c>
      <c r="K49" s="159" t="str">
        <f ca="1">IFERROR(INDIRECT(_xlfn.CONCAT("'",K$3,"'!$D$13"))*INDEX(INDIRECT(_xlfn.CONCAT("'",K$3,"'!$A$123:$A$139")),MATCH('Anexo - Planilha de Cotação'!$B49,INDIRECT(_xlfn.CONCAT("'",K$3,"'!$B$123:$B$139")),0),1),"")</f>
        <v/>
      </c>
      <c r="L49" s="159" t="str">
        <f ca="1">IFERROR(INDIRECT(_xlfn.CONCAT("'",L$3,"'!$D$13"))*INDEX(INDIRECT(_xlfn.CONCAT("'",L$3,"'!$A$123:$A$139")),MATCH('Anexo - Planilha de Cotação'!$B49,INDIRECT(_xlfn.CONCAT("'",L$3,"'!$B$123:$B$139")),0),1),"")</f>
        <v/>
      </c>
      <c r="M49" s="159" t="str">
        <f ca="1">IFERROR(INDIRECT(_xlfn.CONCAT("'",M$3,"'!$D$13"))*INDEX(INDIRECT(_xlfn.CONCAT("'",M$3,"'!$A$123:$A$139")),MATCH('Anexo - Planilha de Cotação'!$B49,INDIRECT(_xlfn.CONCAT("'",M$3,"'!$B$123:$B$139")),0),1),"")</f>
        <v/>
      </c>
      <c r="N49" s="159" t="str">
        <f ca="1">IFERROR(INDIRECT(_xlfn.CONCAT("'",N$3,"'!$D$13"))*INDEX(INDIRECT(_xlfn.CONCAT("'",N$3,"'!$A$123:$A$139")),MATCH('Anexo - Planilha de Cotação'!$B49,INDIRECT(_xlfn.CONCAT("'",N$3,"'!$B$123:$B$139")),0),1),"")</f>
        <v/>
      </c>
      <c r="O49" s="159" t="str">
        <f ca="1">IFERROR(INDIRECT(_xlfn.CONCAT("'",O$3,"'!$D$13"))*INDEX(INDIRECT(_xlfn.CONCAT("'",O$3,"'!$A$123:$A$139")),MATCH('Anexo - Planilha de Cotação'!$B49,INDIRECT(_xlfn.CONCAT("'",O$3,"'!$B$123:$B$139")),0),1),"")</f>
        <v/>
      </c>
      <c r="P49" s="159" t="str">
        <f ca="1">IFERROR(INDIRECT(_xlfn.CONCAT("'",P$3,"'!$D$13"))*INDEX(INDIRECT(_xlfn.CONCAT("'",P$3,"'!$A$123:$A$139")),MATCH('Anexo - Planilha de Cotação'!$B49,INDIRECT(_xlfn.CONCAT("'",P$3,"'!$B$123:$B$139")),0),1),"")</f>
        <v/>
      </c>
      <c r="Q49" s="159" t="str">
        <f ca="1">IFERROR(INDIRECT(_xlfn.CONCAT("'",Q$3,"'!$D$13"))*INDEX(INDIRECT(_xlfn.CONCAT("'",Q$3,"'!$A$123:$A$139")),MATCH('Anexo - Planilha de Cotação'!$B49,INDIRECT(_xlfn.CONCAT("'",Q$3,"'!$B$123:$B$139")),0),1),"")</f>
        <v/>
      </c>
      <c r="R49" s="159" t="str">
        <f ca="1">IFERROR(INDIRECT(_xlfn.CONCAT("'",R$3,"'!$D$13"))*INDEX(INDIRECT(_xlfn.CONCAT("'",R$3,"'!$A$123:$A$139")),MATCH('Anexo - Planilha de Cotação'!$B49,INDIRECT(_xlfn.CONCAT("'",R$3,"'!$B$123:$B$139")),0),1),"")</f>
        <v/>
      </c>
      <c r="S49" s="159" t="str">
        <f ca="1">IFERROR(INDIRECT(_xlfn.CONCAT("'",S$3,"'!$D$13"))*INDEX(INDIRECT(_xlfn.CONCAT("'",S$3,"'!$A$123:$A$139")),MATCH('Anexo - Planilha de Cotação'!$B49,INDIRECT(_xlfn.CONCAT("'",S$3,"'!$B$123:$B$139")),0),1),"")</f>
        <v/>
      </c>
      <c r="T49" s="159" t="str">
        <f ca="1">IFERROR(INDIRECT(_xlfn.CONCAT("'",T$3,"'!$D$13"))*INDEX(INDIRECT(_xlfn.CONCAT("'",T$3,"'!$A$123:$A$139")),MATCH('Anexo - Planilha de Cotação'!$B49,INDIRECT(_xlfn.CONCAT("'",T$3,"'!$B$123:$B$139")),0),1),"")</f>
        <v/>
      </c>
      <c r="U49" s="159" t="str">
        <f ca="1">IFERROR(INDIRECT(_xlfn.CONCAT("'",U$3,"'!$D$13"))*INDEX(INDIRECT(_xlfn.CONCAT("'",U$3,"'!$A$123:$A$139")),MATCH('Anexo - Planilha de Cotação'!$B49,INDIRECT(_xlfn.CONCAT("'",U$3,"'!$B$123:$B$139")),0),1),"")</f>
        <v/>
      </c>
      <c r="V49" s="159" t="str">
        <f ca="1">IFERROR(INDIRECT(_xlfn.CONCAT("'",V$3,"'!$D$13"))*INDEX(INDIRECT(_xlfn.CONCAT("'",V$3,"'!$A$123:$A$139")),MATCH('Anexo - Planilha de Cotação'!$B49,INDIRECT(_xlfn.CONCAT("'",V$3,"'!$B$123:$B$139")),0),1),"")</f>
        <v/>
      </c>
      <c r="W49" s="159" t="str">
        <f ca="1">IFERROR(INDIRECT(_xlfn.CONCAT("'",W$3,"'!$D$13"))*INDEX(INDIRECT(_xlfn.CONCAT("'",W$3,"'!$A$123:$A$139")),MATCH('Anexo - Planilha de Cotação'!$B49,INDIRECT(_xlfn.CONCAT("'",W$3,"'!$B$123:$B$139")),0),1),"")</f>
        <v/>
      </c>
      <c r="X49" s="159" t="str">
        <f ca="1">IFERROR(INDIRECT(_xlfn.CONCAT("'",X$3,"'!$D$13"))*INDEX(INDIRECT(_xlfn.CONCAT("'",X$3,"'!$A$123:$A$139")),MATCH('Anexo - Planilha de Cotação'!$B49,INDIRECT(_xlfn.CONCAT("'",X$3,"'!$B$123:$B$139")),0),1),"")</f>
        <v/>
      </c>
      <c r="Y49" s="159" t="str">
        <f ca="1">IFERROR(INDIRECT(_xlfn.CONCAT("'",Y$3,"'!$D$13"))*INDEX(INDIRECT(_xlfn.CONCAT("'",Y$3,"'!$A$123:$A$139")),MATCH('Anexo - Planilha de Cotação'!$B49,INDIRECT(_xlfn.CONCAT("'",Y$3,"'!$B$123:$B$139")),0),1),"")</f>
        <v/>
      </c>
      <c r="Z49" s="159" t="str">
        <f ca="1">IFERROR(INDIRECT(_xlfn.CONCAT("'",Z$3,"'!$D$13"))*INDEX(INDIRECT(_xlfn.CONCAT("'",Z$3,"'!$A$123:$A$139")),MATCH('Anexo - Planilha de Cotação'!$B49,INDIRECT(_xlfn.CONCAT("'",Z$3,"'!$B$123:$B$139")),0),1),"")</f>
        <v/>
      </c>
      <c r="AA49" s="159" t="str">
        <f ca="1">IFERROR(INDIRECT(_xlfn.CONCAT("'",AA$3,"'!$D$13"))*INDEX(INDIRECT(_xlfn.CONCAT("'",AA$3,"'!$A$123:$A$139")),MATCH('Anexo - Planilha de Cotação'!$B49,INDIRECT(_xlfn.CONCAT("'",AA$3,"'!$B$123:$B$139")),0),1),"")</f>
        <v/>
      </c>
      <c r="AB49" s="159" t="str">
        <f ca="1">IFERROR(INDIRECT(_xlfn.CONCAT("'",AB$3,"'!$D$13"))*INDEX(INDIRECT(_xlfn.CONCAT("'",AB$3,"'!$A$123:$A$139")),MATCH('Anexo - Planilha de Cotação'!$B49,INDIRECT(_xlfn.CONCAT("'",AB$3,"'!$B$123:$B$139")),0),1),"")</f>
        <v/>
      </c>
      <c r="AC49" s="159"/>
      <c r="AD49" s="159" t="str">
        <f ca="1">IFERROR(INDIRECT(_xlfn.CONCAT("'",AD$3,"'!$D$13"))*INDEX(INDIRECT(_xlfn.CONCAT("'",AD$3,"'!$A$123:$A$139")),MATCH('Anexo - Planilha de Cotação'!$B49,INDIRECT(_xlfn.CONCAT("'",AD$3,"'!$B$123:$B$139")),0),1),"")</f>
        <v/>
      </c>
      <c r="AE49" s="159"/>
      <c r="AF49" s="159"/>
      <c r="AG49" s="159" t="str">
        <f ca="1">IFERROR(INDIRECT(_xlfn.CONCAT("'",AG$3,"'!$D$13"))*INDEX(INDIRECT(_xlfn.CONCAT("'",AG$3,"'!$A$123:$A$139")),MATCH('Anexo - Planilha de Cotação'!$B49,INDIRECT(_xlfn.CONCAT("'",AG$3,"'!$B$123:$B$139")),0),1),"")</f>
        <v/>
      </c>
      <c r="AH49" s="160">
        <f t="shared" ca="1" si="5"/>
        <v>0</v>
      </c>
      <c r="AI49" s="161">
        <f t="shared" ca="1" si="6"/>
        <v>0</v>
      </c>
    </row>
    <row r="50" spans="1:35" ht="48.75" customHeight="1" x14ac:dyDescent="0.2">
      <c r="A50" s="148">
        <v>46</v>
      </c>
      <c r="B50" s="149"/>
      <c r="C50" s="150"/>
      <c r="D50" s="158" t="str">
        <f ca="1">IFERROR(INDIRECT(_xlfn.CONCAT("'",D$3,"'!$D$13"))*INDEX(INDIRECT(_xlfn.CONCAT("'",D$3,"'!$A$123:$A$139")),MATCH('Anexo - Planilha de Cotação'!$B50,INDIRECT(_xlfn.CONCAT("'",D$3,"'!$B$123:$B$139")),0),1),"")</f>
        <v/>
      </c>
      <c r="E50" s="159" t="str">
        <f ca="1">IFERROR(INDIRECT(_xlfn.CONCAT("'",E$3,"'!$D$13"))*INDEX(INDIRECT(_xlfn.CONCAT("'",E$3,"'!$A$123:$A$139")),MATCH('Anexo - Planilha de Cotação'!$B50,INDIRECT(_xlfn.CONCAT("'",E$3,"'!$B$123:$B$139")),0),1),"")</f>
        <v/>
      </c>
      <c r="F50" s="159" t="str">
        <f ca="1">IFERROR(INDIRECT(_xlfn.CONCAT("'",F$3,"'!$D$13"))*INDEX(INDIRECT(_xlfn.CONCAT("'",F$3,"'!$A$123:$A$139")),MATCH('Anexo - Planilha de Cotação'!$B50,INDIRECT(_xlfn.CONCAT("'",F$3,"'!$B$123:$B$139")),0),1),"")</f>
        <v/>
      </c>
      <c r="G50" s="159" t="str">
        <f ca="1">IFERROR(INDIRECT(_xlfn.CONCAT("'",G$3,"'!$D$13"))*INDEX(INDIRECT(_xlfn.CONCAT("'",G$3,"'!$A$123:$A$139")),MATCH('Anexo - Planilha de Cotação'!$B50,INDIRECT(_xlfn.CONCAT("'",G$3,"'!$B$123:$B$139")),0),1),"")</f>
        <v/>
      </c>
      <c r="H50" s="159" t="str">
        <f ca="1">IFERROR(INDIRECT(_xlfn.CONCAT("'",H$3,"'!$D$13"))*INDEX(INDIRECT(_xlfn.CONCAT("'",H$3,"'!$A$123:$A$139")),MATCH('Anexo - Planilha de Cotação'!$B50,INDIRECT(_xlfn.CONCAT("'",H$3,"'!$B$123:$B$139")),0),1),"")</f>
        <v/>
      </c>
      <c r="I50" s="159" t="str">
        <f ca="1">IFERROR(INDIRECT(_xlfn.CONCAT("'",I$3,"'!$D$13"))*INDEX(INDIRECT(_xlfn.CONCAT("'",I$3,"'!$A$123:$A$139")),MATCH('Anexo - Planilha de Cotação'!$B50,INDIRECT(_xlfn.CONCAT("'",I$3,"'!$B$123:$B$139")),0),1),"")</f>
        <v/>
      </c>
      <c r="J50" s="159" t="str">
        <f ca="1">IFERROR(INDIRECT(_xlfn.CONCAT("'",J$3,"'!$D$13"))*INDEX(INDIRECT(_xlfn.CONCAT("'",J$3,"'!$A$123:$A$139")),MATCH('Anexo - Planilha de Cotação'!$B50,INDIRECT(_xlfn.CONCAT("'",J$3,"'!$B$123:$B$139")),0),1),"")</f>
        <v/>
      </c>
      <c r="K50" s="159" t="str">
        <f ca="1">IFERROR(INDIRECT(_xlfn.CONCAT("'",K$3,"'!$D$13"))*INDEX(INDIRECT(_xlfn.CONCAT("'",K$3,"'!$A$123:$A$139")),MATCH('Anexo - Planilha de Cotação'!$B50,INDIRECT(_xlfn.CONCAT("'",K$3,"'!$B$123:$B$139")),0),1),"")</f>
        <v/>
      </c>
      <c r="L50" s="159" t="str">
        <f ca="1">IFERROR(INDIRECT(_xlfn.CONCAT("'",L$3,"'!$D$13"))*INDEX(INDIRECT(_xlfn.CONCAT("'",L$3,"'!$A$123:$A$139")),MATCH('Anexo - Planilha de Cotação'!$B50,INDIRECT(_xlfn.CONCAT("'",L$3,"'!$B$123:$B$139")),0),1),"")</f>
        <v/>
      </c>
      <c r="M50" s="159" t="str">
        <f ca="1">IFERROR(INDIRECT(_xlfn.CONCAT("'",M$3,"'!$D$13"))*INDEX(INDIRECT(_xlfn.CONCAT("'",M$3,"'!$A$123:$A$139")),MATCH('Anexo - Planilha de Cotação'!$B50,INDIRECT(_xlfn.CONCAT("'",M$3,"'!$B$123:$B$139")),0),1),"")</f>
        <v/>
      </c>
      <c r="N50" s="159" t="str">
        <f ca="1">IFERROR(INDIRECT(_xlfn.CONCAT("'",N$3,"'!$D$13"))*INDEX(INDIRECT(_xlfn.CONCAT("'",N$3,"'!$A$123:$A$139")),MATCH('Anexo - Planilha de Cotação'!$B50,INDIRECT(_xlfn.CONCAT("'",N$3,"'!$B$123:$B$139")),0),1),"")</f>
        <v/>
      </c>
      <c r="O50" s="159" t="str">
        <f ca="1">IFERROR(INDIRECT(_xlfn.CONCAT("'",O$3,"'!$D$13"))*INDEX(INDIRECT(_xlfn.CONCAT("'",O$3,"'!$A$123:$A$139")),MATCH('Anexo - Planilha de Cotação'!$B50,INDIRECT(_xlfn.CONCAT("'",O$3,"'!$B$123:$B$139")),0),1),"")</f>
        <v/>
      </c>
      <c r="P50" s="159" t="str">
        <f ca="1">IFERROR(INDIRECT(_xlfn.CONCAT("'",P$3,"'!$D$13"))*INDEX(INDIRECT(_xlfn.CONCAT("'",P$3,"'!$A$123:$A$139")),MATCH('Anexo - Planilha de Cotação'!$B50,INDIRECT(_xlfn.CONCAT("'",P$3,"'!$B$123:$B$139")),0),1),"")</f>
        <v/>
      </c>
      <c r="Q50" s="159" t="str">
        <f ca="1">IFERROR(INDIRECT(_xlfn.CONCAT("'",Q$3,"'!$D$13"))*INDEX(INDIRECT(_xlfn.CONCAT("'",Q$3,"'!$A$123:$A$139")),MATCH('Anexo - Planilha de Cotação'!$B50,INDIRECT(_xlfn.CONCAT("'",Q$3,"'!$B$123:$B$139")),0),1),"")</f>
        <v/>
      </c>
      <c r="R50" s="159" t="str">
        <f ca="1">IFERROR(INDIRECT(_xlfn.CONCAT("'",R$3,"'!$D$13"))*INDEX(INDIRECT(_xlfn.CONCAT("'",R$3,"'!$A$123:$A$139")),MATCH('Anexo - Planilha de Cotação'!$B50,INDIRECT(_xlfn.CONCAT("'",R$3,"'!$B$123:$B$139")),0),1),"")</f>
        <v/>
      </c>
      <c r="S50" s="159" t="str">
        <f ca="1">IFERROR(INDIRECT(_xlfn.CONCAT("'",S$3,"'!$D$13"))*INDEX(INDIRECT(_xlfn.CONCAT("'",S$3,"'!$A$123:$A$139")),MATCH('Anexo - Planilha de Cotação'!$B50,INDIRECT(_xlfn.CONCAT("'",S$3,"'!$B$123:$B$139")),0),1),"")</f>
        <v/>
      </c>
      <c r="T50" s="159" t="str">
        <f ca="1">IFERROR(INDIRECT(_xlfn.CONCAT("'",T$3,"'!$D$13"))*INDEX(INDIRECT(_xlfn.CONCAT("'",T$3,"'!$A$123:$A$139")),MATCH('Anexo - Planilha de Cotação'!$B50,INDIRECT(_xlfn.CONCAT("'",T$3,"'!$B$123:$B$139")),0),1),"")</f>
        <v/>
      </c>
      <c r="U50" s="159" t="str">
        <f ca="1">IFERROR(INDIRECT(_xlfn.CONCAT("'",U$3,"'!$D$13"))*INDEX(INDIRECT(_xlfn.CONCAT("'",U$3,"'!$A$123:$A$139")),MATCH('Anexo - Planilha de Cotação'!$B50,INDIRECT(_xlfn.CONCAT("'",U$3,"'!$B$123:$B$139")),0),1),"")</f>
        <v/>
      </c>
      <c r="V50" s="159" t="str">
        <f ca="1">IFERROR(INDIRECT(_xlfn.CONCAT("'",V$3,"'!$D$13"))*INDEX(INDIRECT(_xlfn.CONCAT("'",V$3,"'!$A$123:$A$139")),MATCH('Anexo - Planilha de Cotação'!$B50,INDIRECT(_xlfn.CONCAT("'",V$3,"'!$B$123:$B$139")),0),1),"")</f>
        <v/>
      </c>
      <c r="W50" s="159" t="str">
        <f ca="1">IFERROR(INDIRECT(_xlfn.CONCAT("'",W$3,"'!$D$13"))*INDEX(INDIRECT(_xlfn.CONCAT("'",W$3,"'!$A$123:$A$139")),MATCH('Anexo - Planilha de Cotação'!$B50,INDIRECT(_xlfn.CONCAT("'",W$3,"'!$B$123:$B$139")),0),1),"")</f>
        <v/>
      </c>
      <c r="X50" s="159" t="str">
        <f ca="1">IFERROR(INDIRECT(_xlfn.CONCAT("'",X$3,"'!$D$13"))*INDEX(INDIRECT(_xlfn.CONCAT("'",X$3,"'!$A$123:$A$139")),MATCH('Anexo - Planilha de Cotação'!$B50,INDIRECT(_xlfn.CONCAT("'",X$3,"'!$B$123:$B$139")),0),1),"")</f>
        <v/>
      </c>
      <c r="Y50" s="159" t="str">
        <f ca="1">IFERROR(INDIRECT(_xlfn.CONCAT("'",Y$3,"'!$D$13"))*INDEX(INDIRECT(_xlfn.CONCAT("'",Y$3,"'!$A$123:$A$139")),MATCH('Anexo - Planilha de Cotação'!$B50,INDIRECT(_xlfn.CONCAT("'",Y$3,"'!$B$123:$B$139")),0),1),"")</f>
        <v/>
      </c>
      <c r="Z50" s="159" t="str">
        <f ca="1">IFERROR(INDIRECT(_xlfn.CONCAT("'",Z$3,"'!$D$13"))*INDEX(INDIRECT(_xlfn.CONCAT("'",Z$3,"'!$A$123:$A$139")),MATCH('Anexo - Planilha de Cotação'!$B50,INDIRECT(_xlfn.CONCAT("'",Z$3,"'!$B$123:$B$139")),0),1),"")</f>
        <v/>
      </c>
      <c r="AA50" s="159" t="str">
        <f ca="1">IFERROR(INDIRECT(_xlfn.CONCAT("'",AA$3,"'!$D$13"))*INDEX(INDIRECT(_xlfn.CONCAT("'",AA$3,"'!$A$123:$A$139")),MATCH('Anexo - Planilha de Cotação'!$B50,INDIRECT(_xlfn.CONCAT("'",AA$3,"'!$B$123:$B$139")),0),1),"")</f>
        <v/>
      </c>
      <c r="AB50" s="159" t="str">
        <f ca="1">IFERROR(INDIRECT(_xlfn.CONCAT("'",AB$3,"'!$D$13"))*INDEX(INDIRECT(_xlfn.CONCAT("'",AB$3,"'!$A$123:$A$139")),MATCH('Anexo - Planilha de Cotação'!$B50,INDIRECT(_xlfn.CONCAT("'",AB$3,"'!$B$123:$B$139")),0),1),"")</f>
        <v/>
      </c>
      <c r="AC50" s="159"/>
      <c r="AD50" s="159" t="str">
        <f ca="1">IFERROR(INDIRECT(_xlfn.CONCAT("'",AD$3,"'!$D$13"))*INDEX(INDIRECT(_xlfn.CONCAT("'",AD$3,"'!$A$123:$A$139")),MATCH('Anexo - Planilha de Cotação'!$B50,INDIRECT(_xlfn.CONCAT("'",AD$3,"'!$B$123:$B$139")),0),1),"")</f>
        <v/>
      </c>
      <c r="AE50" s="159"/>
      <c r="AF50" s="159"/>
      <c r="AG50" s="159" t="str">
        <f ca="1">IFERROR(INDIRECT(_xlfn.CONCAT("'",AG$3,"'!$D$13"))*INDEX(INDIRECT(_xlfn.CONCAT("'",AG$3,"'!$A$123:$A$139")),MATCH('Anexo - Planilha de Cotação'!$B50,INDIRECT(_xlfn.CONCAT("'",AG$3,"'!$B$123:$B$139")),0),1),"")</f>
        <v/>
      </c>
      <c r="AH50" s="160">
        <f t="shared" ca="1" si="5"/>
        <v>0</v>
      </c>
      <c r="AI50" s="161">
        <f t="shared" ca="1" si="6"/>
        <v>0</v>
      </c>
    </row>
    <row r="51" spans="1:35" ht="48.75" customHeight="1" x14ac:dyDescent="0.2">
      <c r="A51" s="148">
        <v>47</v>
      </c>
      <c r="B51" s="149"/>
      <c r="C51" s="150"/>
      <c r="D51" s="158" t="str">
        <f ca="1">IFERROR(INDIRECT(_xlfn.CONCAT("'",D$3,"'!$D$13"))*INDEX(INDIRECT(_xlfn.CONCAT("'",D$3,"'!$A$123:$A$139")),MATCH('Anexo - Planilha de Cotação'!$B51,INDIRECT(_xlfn.CONCAT("'",D$3,"'!$B$123:$B$139")),0),1),"")</f>
        <v/>
      </c>
      <c r="E51" s="159" t="str">
        <f ca="1">IFERROR(INDIRECT(_xlfn.CONCAT("'",E$3,"'!$D$13"))*INDEX(INDIRECT(_xlfn.CONCAT("'",E$3,"'!$A$123:$A$139")),MATCH('Anexo - Planilha de Cotação'!$B51,INDIRECT(_xlfn.CONCAT("'",E$3,"'!$B$123:$B$139")),0),1),"")</f>
        <v/>
      </c>
      <c r="F51" s="159" t="str">
        <f ca="1">IFERROR(INDIRECT(_xlfn.CONCAT("'",F$3,"'!$D$13"))*INDEX(INDIRECT(_xlfn.CONCAT("'",F$3,"'!$A$123:$A$139")),MATCH('Anexo - Planilha de Cotação'!$B51,INDIRECT(_xlfn.CONCAT("'",F$3,"'!$B$123:$B$139")),0),1),"")</f>
        <v/>
      </c>
      <c r="G51" s="159" t="str">
        <f ca="1">IFERROR(INDIRECT(_xlfn.CONCAT("'",G$3,"'!$D$13"))*INDEX(INDIRECT(_xlfn.CONCAT("'",G$3,"'!$A$123:$A$139")),MATCH('Anexo - Planilha de Cotação'!$B51,INDIRECT(_xlfn.CONCAT("'",G$3,"'!$B$123:$B$139")),0),1),"")</f>
        <v/>
      </c>
      <c r="H51" s="159" t="str">
        <f ca="1">IFERROR(INDIRECT(_xlfn.CONCAT("'",H$3,"'!$D$13"))*INDEX(INDIRECT(_xlfn.CONCAT("'",H$3,"'!$A$123:$A$139")),MATCH('Anexo - Planilha de Cotação'!$B51,INDIRECT(_xlfn.CONCAT("'",H$3,"'!$B$123:$B$139")),0),1),"")</f>
        <v/>
      </c>
      <c r="I51" s="159" t="str">
        <f ca="1">IFERROR(INDIRECT(_xlfn.CONCAT("'",I$3,"'!$D$13"))*INDEX(INDIRECT(_xlfn.CONCAT("'",I$3,"'!$A$123:$A$139")),MATCH('Anexo - Planilha de Cotação'!$B51,INDIRECT(_xlfn.CONCAT("'",I$3,"'!$B$123:$B$139")),0),1),"")</f>
        <v/>
      </c>
      <c r="J51" s="159" t="str">
        <f ca="1">IFERROR(INDIRECT(_xlfn.CONCAT("'",J$3,"'!$D$13"))*INDEX(INDIRECT(_xlfn.CONCAT("'",J$3,"'!$A$123:$A$139")),MATCH('Anexo - Planilha de Cotação'!$B51,INDIRECT(_xlfn.CONCAT("'",J$3,"'!$B$123:$B$139")),0),1),"")</f>
        <v/>
      </c>
      <c r="K51" s="159" t="str">
        <f ca="1">IFERROR(INDIRECT(_xlfn.CONCAT("'",K$3,"'!$D$13"))*INDEX(INDIRECT(_xlfn.CONCAT("'",K$3,"'!$A$123:$A$139")),MATCH('Anexo - Planilha de Cotação'!$B51,INDIRECT(_xlfn.CONCAT("'",K$3,"'!$B$123:$B$139")),0),1),"")</f>
        <v/>
      </c>
      <c r="L51" s="159" t="str">
        <f ca="1">IFERROR(INDIRECT(_xlfn.CONCAT("'",L$3,"'!$D$13"))*INDEX(INDIRECT(_xlfn.CONCAT("'",L$3,"'!$A$123:$A$139")),MATCH('Anexo - Planilha de Cotação'!$B51,INDIRECT(_xlfn.CONCAT("'",L$3,"'!$B$123:$B$139")),0),1),"")</f>
        <v/>
      </c>
      <c r="M51" s="159" t="str">
        <f ca="1">IFERROR(INDIRECT(_xlfn.CONCAT("'",M$3,"'!$D$13"))*INDEX(INDIRECT(_xlfn.CONCAT("'",M$3,"'!$A$123:$A$139")),MATCH('Anexo - Planilha de Cotação'!$B51,INDIRECT(_xlfn.CONCAT("'",M$3,"'!$B$123:$B$139")),0),1),"")</f>
        <v/>
      </c>
      <c r="N51" s="159" t="str">
        <f ca="1">IFERROR(INDIRECT(_xlfn.CONCAT("'",N$3,"'!$D$13"))*INDEX(INDIRECT(_xlfn.CONCAT("'",N$3,"'!$A$123:$A$139")),MATCH('Anexo - Planilha de Cotação'!$B51,INDIRECT(_xlfn.CONCAT("'",N$3,"'!$B$123:$B$139")),0),1),"")</f>
        <v/>
      </c>
      <c r="O51" s="159" t="str">
        <f ca="1">IFERROR(INDIRECT(_xlfn.CONCAT("'",O$3,"'!$D$13"))*INDEX(INDIRECT(_xlfn.CONCAT("'",O$3,"'!$A$123:$A$139")),MATCH('Anexo - Planilha de Cotação'!$B51,INDIRECT(_xlfn.CONCAT("'",O$3,"'!$B$123:$B$139")),0),1),"")</f>
        <v/>
      </c>
      <c r="P51" s="159" t="str">
        <f ca="1">IFERROR(INDIRECT(_xlfn.CONCAT("'",P$3,"'!$D$13"))*INDEX(INDIRECT(_xlfn.CONCAT("'",P$3,"'!$A$123:$A$139")),MATCH('Anexo - Planilha de Cotação'!$B51,INDIRECT(_xlfn.CONCAT("'",P$3,"'!$B$123:$B$139")),0),1),"")</f>
        <v/>
      </c>
      <c r="Q51" s="159" t="str">
        <f ca="1">IFERROR(INDIRECT(_xlfn.CONCAT("'",Q$3,"'!$D$13"))*INDEX(INDIRECT(_xlfn.CONCAT("'",Q$3,"'!$A$123:$A$139")),MATCH('Anexo - Planilha de Cotação'!$B51,INDIRECT(_xlfn.CONCAT("'",Q$3,"'!$B$123:$B$139")),0),1),"")</f>
        <v/>
      </c>
      <c r="R51" s="159" t="str">
        <f ca="1">IFERROR(INDIRECT(_xlfn.CONCAT("'",R$3,"'!$D$13"))*INDEX(INDIRECT(_xlfn.CONCAT("'",R$3,"'!$A$123:$A$139")),MATCH('Anexo - Planilha de Cotação'!$B51,INDIRECT(_xlfn.CONCAT("'",R$3,"'!$B$123:$B$139")),0),1),"")</f>
        <v/>
      </c>
      <c r="S51" s="159" t="str">
        <f ca="1">IFERROR(INDIRECT(_xlfn.CONCAT("'",S$3,"'!$D$13"))*INDEX(INDIRECT(_xlfn.CONCAT("'",S$3,"'!$A$123:$A$139")),MATCH('Anexo - Planilha de Cotação'!$B51,INDIRECT(_xlfn.CONCAT("'",S$3,"'!$B$123:$B$139")),0),1),"")</f>
        <v/>
      </c>
      <c r="T51" s="159" t="str">
        <f ca="1">IFERROR(INDIRECT(_xlfn.CONCAT("'",T$3,"'!$D$13"))*INDEX(INDIRECT(_xlfn.CONCAT("'",T$3,"'!$A$123:$A$139")),MATCH('Anexo - Planilha de Cotação'!$B51,INDIRECT(_xlfn.CONCAT("'",T$3,"'!$B$123:$B$139")),0),1),"")</f>
        <v/>
      </c>
      <c r="U51" s="159" t="str">
        <f ca="1">IFERROR(INDIRECT(_xlfn.CONCAT("'",U$3,"'!$D$13"))*INDEX(INDIRECT(_xlfn.CONCAT("'",U$3,"'!$A$123:$A$139")),MATCH('Anexo - Planilha de Cotação'!$B51,INDIRECT(_xlfn.CONCAT("'",U$3,"'!$B$123:$B$139")),0),1),"")</f>
        <v/>
      </c>
      <c r="V51" s="159" t="str">
        <f ca="1">IFERROR(INDIRECT(_xlfn.CONCAT("'",V$3,"'!$D$13"))*INDEX(INDIRECT(_xlfn.CONCAT("'",V$3,"'!$A$123:$A$139")),MATCH('Anexo - Planilha de Cotação'!$B51,INDIRECT(_xlfn.CONCAT("'",V$3,"'!$B$123:$B$139")),0),1),"")</f>
        <v/>
      </c>
      <c r="W51" s="159" t="str">
        <f ca="1">IFERROR(INDIRECT(_xlfn.CONCAT("'",W$3,"'!$D$13"))*INDEX(INDIRECT(_xlfn.CONCAT("'",W$3,"'!$A$123:$A$139")),MATCH('Anexo - Planilha de Cotação'!$B51,INDIRECT(_xlfn.CONCAT("'",W$3,"'!$B$123:$B$139")),0),1),"")</f>
        <v/>
      </c>
      <c r="X51" s="159" t="str">
        <f ca="1">IFERROR(INDIRECT(_xlfn.CONCAT("'",X$3,"'!$D$13"))*INDEX(INDIRECT(_xlfn.CONCAT("'",X$3,"'!$A$123:$A$139")),MATCH('Anexo - Planilha de Cotação'!$B51,INDIRECT(_xlfn.CONCAT("'",X$3,"'!$B$123:$B$139")),0),1),"")</f>
        <v/>
      </c>
      <c r="Y51" s="159" t="str">
        <f ca="1">IFERROR(INDIRECT(_xlfn.CONCAT("'",Y$3,"'!$D$13"))*INDEX(INDIRECT(_xlfn.CONCAT("'",Y$3,"'!$A$123:$A$139")),MATCH('Anexo - Planilha de Cotação'!$B51,INDIRECT(_xlfn.CONCAT("'",Y$3,"'!$B$123:$B$139")),0),1),"")</f>
        <v/>
      </c>
      <c r="Z51" s="159" t="str">
        <f ca="1">IFERROR(INDIRECT(_xlfn.CONCAT("'",Z$3,"'!$D$13"))*INDEX(INDIRECT(_xlfn.CONCAT("'",Z$3,"'!$A$123:$A$139")),MATCH('Anexo - Planilha de Cotação'!$B51,INDIRECT(_xlfn.CONCAT("'",Z$3,"'!$B$123:$B$139")),0),1),"")</f>
        <v/>
      </c>
      <c r="AA51" s="159" t="str">
        <f ca="1">IFERROR(INDIRECT(_xlfn.CONCAT("'",AA$3,"'!$D$13"))*INDEX(INDIRECT(_xlfn.CONCAT("'",AA$3,"'!$A$123:$A$139")),MATCH('Anexo - Planilha de Cotação'!$B51,INDIRECT(_xlfn.CONCAT("'",AA$3,"'!$B$123:$B$139")),0),1),"")</f>
        <v/>
      </c>
      <c r="AB51" s="159" t="str">
        <f ca="1">IFERROR(INDIRECT(_xlfn.CONCAT("'",AB$3,"'!$D$13"))*INDEX(INDIRECT(_xlfn.CONCAT("'",AB$3,"'!$A$123:$A$139")),MATCH('Anexo - Planilha de Cotação'!$B51,INDIRECT(_xlfn.CONCAT("'",AB$3,"'!$B$123:$B$139")),0),1),"")</f>
        <v/>
      </c>
      <c r="AC51" s="159"/>
      <c r="AD51" s="159" t="str">
        <f ca="1">IFERROR(INDIRECT(_xlfn.CONCAT("'",AD$3,"'!$D$13"))*INDEX(INDIRECT(_xlfn.CONCAT("'",AD$3,"'!$A$123:$A$139")),MATCH('Anexo - Planilha de Cotação'!$B51,INDIRECT(_xlfn.CONCAT("'",AD$3,"'!$B$123:$B$139")),0),1),"")</f>
        <v/>
      </c>
      <c r="AE51" s="159"/>
      <c r="AF51" s="159"/>
      <c r="AG51" s="159" t="str">
        <f ca="1">IFERROR(INDIRECT(_xlfn.CONCAT("'",AG$3,"'!$D$13"))*INDEX(INDIRECT(_xlfn.CONCAT("'",AG$3,"'!$A$123:$A$139")),MATCH('Anexo - Planilha de Cotação'!$B51,INDIRECT(_xlfn.CONCAT("'",AG$3,"'!$B$123:$B$139")),0),1),"")</f>
        <v/>
      </c>
      <c r="AH51" s="160">
        <f t="shared" ca="1" si="5"/>
        <v>0</v>
      </c>
      <c r="AI51" s="161">
        <f t="shared" ca="1" si="6"/>
        <v>0</v>
      </c>
    </row>
    <row r="52" spans="1:35" ht="48.75" customHeight="1" x14ac:dyDescent="0.2">
      <c r="A52" s="148">
        <v>48</v>
      </c>
      <c r="B52" s="149"/>
      <c r="C52" s="150"/>
      <c r="D52" s="158" t="str">
        <f ca="1">IFERROR(INDIRECT(_xlfn.CONCAT("'",D$3,"'!$D$13"))*INDEX(INDIRECT(_xlfn.CONCAT("'",D$3,"'!$A$123:$A$139")),MATCH('Anexo - Planilha de Cotação'!$B52,INDIRECT(_xlfn.CONCAT("'",D$3,"'!$B$123:$B$139")),0),1),"")</f>
        <v/>
      </c>
      <c r="E52" s="159" t="str">
        <f ca="1">IFERROR(INDIRECT(_xlfn.CONCAT("'",E$3,"'!$D$13"))*INDEX(INDIRECT(_xlfn.CONCAT("'",E$3,"'!$A$123:$A$139")),MATCH('Anexo - Planilha de Cotação'!$B52,INDIRECT(_xlfn.CONCAT("'",E$3,"'!$B$123:$B$139")),0),1),"")</f>
        <v/>
      </c>
      <c r="F52" s="159" t="str">
        <f ca="1">IFERROR(INDIRECT(_xlfn.CONCAT("'",F$3,"'!$D$13"))*INDEX(INDIRECT(_xlfn.CONCAT("'",F$3,"'!$A$123:$A$139")),MATCH('Anexo - Planilha de Cotação'!$B52,INDIRECT(_xlfn.CONCAT("'",F$3,"'!$B$123:$B$139")),0),1),"")</f>
        <v/>
      </c>
      <c r="G52" s="159" t="str">
        <f ca="1">IFERROR(INDIRECT(_xlfn.CONCAT("'",G$3,"'!$D$13"))*INDEX(INDIRECT(_xlfn.CONCAT("'",G$3,"'!$A$123:$A$139")),MATCH('Anexo - Planilha de Cotação'!$B52,INDIRECT(_xlfn.CONCAT("'",G$3,"'!$B$123:$B$139")),0),1),"")</f>
        <v/>
      </c>
      <c r="H52" s="159" t="str">
        <f ca="1">IFERROR(INDIRECT(_xlfn.CONCAT("'",H$3,"'!$D$13"))*INDEX(INDIRECT(_xlfn.CONCAT("'",H$3,"'!$A$123:$A$139")),MATCH('Anexo - Planilha de Cotação'!$B52,INDIRECT(_xlfn.CONCAT("'",H$3,"'!$B$123:$B$139")),0),1),"")</f>
        <v/>
      </c>
      <c r="I52" s="159" t="str">
        <f ca="1">IFERROR(INDIRECT(_xlfn.CONCAT("'",I$3,"'!$D$13"))*INDEX(INDIRECT(_xlfn.CONCAT("'",I$3,"'!$A$123:$A$139")),MATCH('Anexo - Planilha de Cotação'!$B52,INDIRECT(_xlfn.CONCAT("'",I$3,"'!$B$123:$B$139")),0),1),"")</f>
        <v/>
      </c>
      <c r="J52" s="159" t="str">
        <f ca="1">IFERROR(INDIRECT(_xlfn.CONCAT("'",J$3,"'!$D$13"))*INDEX(INDIRECT(_xlfn.CONCAT("'",J$3,"'!$A$123:$A$139")),MATCH('Anexo - Planilha de Cotação'!$B52,INDIRECT(_xlfn.CONCAT("'",J$3,"'!$B$123:$B$139")),0),1),"")</f>
        <v/>
      </c>
      <c r="K52" s="159" t="str">
        <f ca="1">IFERROR(INDIRECT(_xlfn.CONCAT("'",K$3,"'!$D$13"))*INDEX(INDIRECT(_xlfn.CONCAT("'",K$3,"'!$A$123:$A$139")),MATCH('Anexo - Planilha de Cotação'!$B52,INDIRECT(_xlfn.CONCAT("'",K$3,"'!$B$123:$B$139")),0),1),"")</f>
        <v/>
      </c>
      <c r="L52" s="159" t="str">
        <f ca="1">IFERROR(INDIRECT(_xlfn.CONCAT("'",L$3,"'!$D$13"))*INDEX(INDIRECT(_xlfn.CONCAT("'",L$3,"'!$A$123:$A$139")),MATCH('Anexo - Planilha de Cotação'!$B52,INDIRECT(_xlfn.CONCAT("'",L$3,"'!$B$123:$B$139")),0),1),"")</f>
        <v/>
      </c>
      <c r="M52" s="159" t="str">
        <f ca="1">IFERROR(INDIRECT(_xlfn.CONCAT("'",M$3,"'!$D$13"))*INDEX(INDIRECT(_xlfn.CONCAT("'",M$3,"'!$A$123:$A$139")),MATCH('Anexo - Planilha de Cotação'!$B52,INDIRECT(_xlfn.CONCAT("'",M$3,"'!$B$123:$B$139")),0),1),"")</f>
        <v/>
      </c>
      <c r="N52" s="159" t="str">
        <f ca="1">IFERROR(INDIRECT(_xlfn.CONCAT("'",N$3,"'!$D$13"))*INDEX(INDIRECT(_xlfn.CONCAT("'",N$3,"'!$A$123:$A$139")),MATCH('Anexo - Planilha de Cotação'!$B52,INDIRECT(_xlfn.CONCAT("'",N$3,"'!$B$123:$B$139")),0),1),"")</f>
        <v/>
      </c>
      <c r="O52" s="159" t="str">
        <f ca="1">IFERROR(INDIRECT(_xlfn.CONCAT("'",O$3,"'!$D$13"))*INDEX(INDIRECT(_xlfn.CONCAT("'",O$3,"'!$A$123:$A$139")),MATCH('Anexo - Planilha de Cotação'!$B52,INDIRECT(_xlfn.CONCAT("'",O$3,"'!$B$123:$B$139")),0),1),"")</f>
        <v/>
      </c>
      <c r="P52" s="159" t="str">
        <f ca="1">IFERROR(INDIRECT(_xlfn.CONCAT("'",P$3,"'!$D$13"))*INDEX(INDIRECT(_xlfn.CONCAT("'",P$3,"'!$A$123:$A$139")),MATCH('Anexo - Planilha de Cotação'!$B52,INDIRECT(_xlfn.CONCAT("'",P$3,"'!$B$123:$B$139")),0),1),"")</f>
        <v/>
      </c>
      <c r="Q52" s="159" t="str">
        <f ca="1">IFERROR(INDIRECT(_xlfn.CONCAT("'",Q$3,"'!$D$13"))*INDEX(INDIRECT(_xlfn.CONCAT("'",Q$3,"'!$A$123:$A$139")),MATCH('Anexo - Planilha de Cotação'!$B52,INDIRECT(_xlfn.CONCAT("'",Q$3,"'!$B$123:$B$139")),0),1),"")</f>
        <v/>
      </c>
      <c r="R52" s="159" t="str">
        <f ca="1">IFERROR(INDIRECT(_xlfn.CONCAT("'",R$3,"'!$D$13"))*INDEX(INDIRECT(_xlfn.CONCAT("'",R$3,"'!$A$123:$A$139")),MATCH('Anexo - Planilha de Cotação'!$B52,INDIRECT(_xlfn.CONCAT("'",R$3,"'!$B$123:$B$139")),0),1),"")</f>
        <v/>
      </c>
      <c r="S52" s="159" t="str">
        <f ca="1">IFERROR(INDIRECT(_xlfn.CONCAT("'",S$3,"'!$D$13"))*INDEX(INDIRECT(_xlfn.CONCAT("'",S$3,"'!$A$123:$A$139")),MATCH('Anexo - Planilha de Cotação'!$B52,INDIRECT(_xlfn.CONCAT("'",S$3,"'!$B$123:$B$139")),0),1),"")</f>
        <v/>
      </c>
      <c r="T52" s="159" t="str">
        <f ca="1">IFERROR(INDIRECT(_xlfn.CONCAT("'",T$3,"'!$D$13"))*INDEX(INDIRECT(_xlfn.CONCAT("'",T$3,"'!$A$123:$A$139")),MATCH('Anexo - Planilha de Cotação'!$B52,INDIRECT(_xlfn.CONCAT("'",T$3,"'!$B$123:$B$139")),0),1),"")</f>
        <v/>
      </c>
      <c r="U52" s="159" t="str">
        <f ca="1">IFERROR(INDIRECT(_xlfn.CONCAT("'",U$3,"'!$D$13"))*INDEX(INDIRECT(_xlfn.CONCAT("'",U$3,"'!$A$123:$A$139")),MATCH('Anexo - Planilha de Cotação'!$B52,INDIRECT(_xlfn.CONCAT("'",U$3,"'!$B$123:$B$139")),0),1),"")</f>
        <v/>
      </c>
      <c r="V52" s="159" t="str">
        <f ca="1">IFERROR(INDIRECT(_xlfn.CONCAT("'",V$3,"'!$D$13"))*INDEX(INDIRECT(_xlfn.CONCAT("'",V$3,"'!$A$123:$A$139")),MATCH('Anexo - Planilha de Cotação'!$B52,INDIRECT(_xlfn.CONCAT("'",V$3,"'!$B$123:$B$139")),0),1),"")</f>
        <v/>
      </c>
      <c r="W52" s="159" t="str">
        <f ca="1">IFERROR(INDIRECT(_xlfn.CONCAT("'",W$3,"'!$D$13"))*INDEX(INDIRECT(_xlfn.CONCAT("'",W$3,"'!$A$123:$A$139")),MATCH('Anexo - Planilha de Cotação'!$B52,INDIRECT(_xlfn.CONCAT("'",W$3,"'!$B$123:$B$139")),0),1),"")</f>
        <v/>
      </c>
      <c r="X52" s="159" t="str">
        <f ca="1">IFERROR(INDIRECT(_xlfn.CONCAT("'",X$3,"'!$D$13"))*INDEX(INDIRECT(_xlfn.CONCAT("'",X$3,"'!$A$123:$A$139")),MATCH('Anexo - Planilha de Cotação'!$B52,INDIRECT(_xlfn.CONCAT("'",X$3,"'!$B$123:$B$139")),0),1),"")</f>
        <v/>
      </c>
      <c r="Y52" s="159" t="str">
        <f ca="1">IFERROR(INDIRECT(_xlfn.CONCAT("'",Y$3,"'!$D$13"))*INDEX(INDIRECT(_xlfn.CONCAT("'",Y$3,"'!$A$123:$A$139")),MATCH('Anexo - Planilha de Cotação'!$B52,INDIRECT(_xlfn.CONCAT("'",Y$3,"'!$B$123:$B$139")),0),1),"")</f>
        <v/>
      </c>
      <c r="Z52" s="159" t="str">
        <f ca="1">IFERROR(INDIRECT(_xlfn.CONCAT("'",Z$3,"'!$D$13"))*INDEX(INDIRECT(_xlfn.CONCAT("'",Z$3,"'!$A$123:$A$139")),MATCH('Anexo - Planilha de Cotação'!$B52,INDIRECT(_xlfn.CONCAT("'",Z$3,"'!$B$123:$B$139")),0),1),"")</f>
        <v/>
      </c>
      <c r="AA52" s="159" t="str">
        <f ca="1">IFERROR(INDIRECT(_xlfn.CONCAT("'",AA$3,"'!$D$13"))*INDEX(INDIRECT(_xlfn.CONCAT("'",AA$3,"'!$A$123:$A$139")),MATCH('Anexo - Planilha de Cotação'!$B52,INDIRECT(_xlfn.CONCAT("'",AA$3,"'!$B$123:$B$139")),0),1),"")</f>
        <v/>
      </c>
      <c r="AB52" s="159" t="str">
        <f ca="1">IFERROR(INDIRECT(_xlfn.CONCAT("'",AB$3,"'!$D$13"))*INDEX(INDIRECT(_xlfn.CONCAT("'",AB$3,"'!$A$123:$A$139")),MATCH('Anexo - Planilha de Cotação'!$B52,INDIRECT(_xlfn.CONCAT("'",AB$3,"'!$B$123:$B$139")),0),1),"")</f>
        <v/>
      </c>
      <c r="AC52" s="159"/>
      <c r="AD52" s="159" t="str">
        <f ca="1">IFERROR(INDIRECT(_xlfn.CONCAT("'",AD$3,"'!$D$13"))*INDEX(INDIRECT(_xlfn.CONCAT("'",AD$3,"'!$A$123:$A$139")),MATCH('Anexo - Planilha de Cotação'!$B52,INDIRECT(_xlfn.CONCAT("'",AD$3,"'!$B$123:$B$139")),0),1),"")</f>
        <v/>
      </c>
      <c r="AE52" s="159"/>
      <c r="AF52" s="159"/>
      <c r="AG52" s="159" t="str">
        <f ca="1">IFERROR(INDIRECT(_xlfn.CONCAT("'",AG$3,"'!$D$13"))*INDEX(INDIRECT(_xlfn.CONCAT("'",AG$3,"'!$A$123:$A$139")),MATCH('Anexo - Planilha de Cotação'!$B52,INDIRECT(_xlfn.CONCAT("'",AG$3,"'!$B$123:$B$139")),0),1),"")</f>
        <v/>
      </c>
      <c r="AH52" s="160">
        <f t="shared" ca="1" si="5"/>
        <v>0</v>
      </c>
      <c r="AI52" s="161">
        <f t="shared" ca="1" si="6"/>
        <v>0</v>
      </c>
    </row>
    <row r="53" spans="1:35" ht="48.75" customHeight="1" x14ac:dyDescent="0.2">
      <c r="A53" s="148">
        <v>49</v>
      </c>
      <c r="B53" s="149"/>
      <c r="C53" s="150"/>
      <c r="D53" s="158" t="str">
        <f ca="1">IFERROR(INDIRECT(_xlfn.CONCAT("'",D$3,"'!$D$13"))*INDEX(INDIRECT(_xlfn.CONCAT("'",D$3,"'!$A$123:$A$139")),MATCH('Anexo - Planilha de Cotação'!$B53,INDIRECT(_xlfn.CONCAT("'",D$3,"'!$B$123:$B$139")),0),1),"")</f>
        <v/>
      </c>
      <c r="E53" s="159" t="str">
        <f ca="1">IFERROR(INDIRECT(_xlfn.CONCAT("'",E$3,"'!$D$13"))*INDEX(INDIRECT(_xlfn.CONCAT("'",E$3,"'!$A$123:$A$139")),MATCH('Anexo - Planilha de Cotação'!$B53,INDIRECT(_xlfn.CONCAT("'",E$3,"'!$B$123:$B$139")),0),1),"")</f>
        <v/>
      </c>
      <c r="F53" s="159" t="str">
        <f ca="1">IFERROR(INDIRECT(_xlfn.CONCAT("'",F$3,"'!$D$13"))*INDEX(INDIRECT(_xlfn.CONCAT("'",F$3,"'!$A$123:$A$139")),MATCH('Anexo - Planilha de Cotação'!$B53,INDIRECT(_xlfn.CONCAT("'",F$3,"'!$B$123:$B$139")),0),1),"")</f>
        <v/>
      </c>
      <c r="G53" s="159" t="str">
        <f ca="1">IFERROR(INDIRECT(_xlfn.CONCAT("'",G$3,"'!$D$13"))*INDEX(INDIRECT(_xlfn.CONCAT("'",G$3,"'!$A$123:$A$139")),MATCH('Anexo - Planilha de Cotação'!$B53,INDIRECT(_xlfn.CONCAT("'",G$3,"'!$B$123:$B$139")),0),1),"")</f>
        <v/>
      </c>
      <c r="H53" s="159" t="str">
        <f ca="1">IFERROR(INDIRECT(_xlfn.CONCAT("'",H$3,"'!$D$13"))*INDEX(INDIRECT(_xlfn.CONCAT("'",H$3,"'!$A$123:$A$139")),MATCH('Anexo - Planilha de Cotação'!$B53,INDIRECT(_xlfn.CONCAT("'",H$3,"'!$B$123:$B$139")),0),1),"")</f>
        <v/>
      </c>
      <c r="I53" s="159" t="str">
        <f ca="1">IFERROR(INDIRECT(_xlfn.CONCAT("'",I$3,"'!$D$13"))*INDEX(INDIRECT(_xlfn.CONCAT("'",I$3,"'!$A$123:$A$139")),MATCH('Anexo - Planilha de Cotação'!$B53,INDIRECT(_xlfn.CONCAT("'",I$3,"'!$B$123:$B$139")),0),1),"")</f>
        <v/>
      </c>
      <c r="J53" s="159" t="str">
        <f ca="1">IFERROR(INDIRECT(_xlfn.CONCAT("'",J$3,"'!$D$13"))*INDEX(INDIRECT(_xlfn.CONCAT("'",J$3,"'!$A$123:$A$139")),MATCH('Anexo - Planilha de Cotação'!$B53,INDIRECT(_xlfn.CONCAT("'",J$3,"'!$B$123:$B$139")),0),1),"")</f>
        <v/>
      </c>
      <c r="K53" s="159" t="str">
        <f ca="1">IFERROR(INDIRECT(_xlfn.CONCAT("'",K$3,"'!$D$13"))*INDEX(INDIRECT(_xlfn.CONCAT("'",K$3,"'!$A$123:$A$139")),MATCH('Anexo - Planilha de Cotação'!$B53,INDIRECT(_xlfn.CONCAT("'",K$3,"'!$B$123:$B$139")),0),1),"")</f>
        <v/>
      </c>
      <c r="L53" s="159" t="str">
        <f ca="1">IFERROR(INDIRECT(_xlfn.CONCAT("'",L$3,"'!$D$13"))*INDEX(INDIRECT(_xlfn.CONCAT("'",L$3,"'!$A$123:$A$139")),MATCH('Anexo - Planilha de Cotação'!$B53,INDIRECT(_xlfn.CONCAT("'",L$3,"'!$B$123:$B$139")),0),1),"")</f>
        <v/>
      </c>
      <c r="M53" s="159" t="str">
        <f ca="1">IFERROR(INDIRECT(_xlfn.CONCAT("'",M$3,"'!$D$13"))*INDEX(INDIRECT(_xlfn.CONCAT("'",M$3,"'!$A$123:$A$139")),MATCH('Anexo - Planilha de Cotação'!$B53,INDIRECT(_xlfn.CONCAT("'",M$3,"'!$B$123:$B$139")),0),1),"")</f>
        <v/>
      </c>
      <c r="N53" s="159" t="str">
        <f ca="1">IFERROR(INDIRECT(_xlfn.CONCAT("'",N$3,"'!$D$13"))*INDEX(INDIRECT(_xlfn.CONCAT("'",N$3,"'!$A$123:$A$139")),MATCH('Anexo - Planilha de Cotação'!$B53,INDIRECT(_xlfn.CONCAT("'",N$3,"'!$B$123:$B$139")),0),1),"")</f>
        <v/>
      </c>
      <c r="O53" s="159" t="str">
        <f ca="1">IFERROR(INDIRECT(_xlfn.CONCAT("'",O$3,"'!$D$13"))*INDEX(INDIRECT(_xlfn.CONCAT("'",O$3,"'!$A$123:$A$139")),MATCH('Anexo - Planilha de Cotação'!$B53,INDIRECT(_xlfn.CONCAT("'",O$3,"'!$B$123:$B$139")),0),1),"")</f>
        <v/>
      </c>
      <c r="P53" s="159" t="str">
        <f ca="1">IFERROR(INDIRECT(_xlfn.CONCAT("'",P$3,"'!$D$13"))*INDEX(INDIRECT(_xlfn.CONCAT("'",P$3,"'!$A$123:$A$139")),MATCH('Anexo - Planilha de Cotação'!$B53,INDIRECT(_xlfn.CONCAT("'",P$3,"'!$B$123:$B$139")),0),1),"")</f>
        <v/>
      </c>
      <c r="Q53" s="159" t="str">
        <f ca="1">IFERROR(INDIRECT(_xlfn.CONCAT("'",Q$3,"'!$D$13"))*INDEX(INDIRECT(_xlfn.CONCAT("'",Q$3,"'!$A$123:$A$139")),MATCH('Anexo - Planilha de Cotação'!$B53,INDIRECT(_xlfn.CONCAT("'",Q$3,"'!$B$123:$B$139")),0),1),"")</f>
        <v/>
      </c>
      <c r="R53" s="159" t="str">
        <f ca="1">IFERROR(INDIRECT(_xlfn.CONCAT("'",R$3,"'!$D$13"))*INDEX(INDIRECT(_xlfn.CONCAT("'",R$3,"'!$A$123:$A$139")),MATCH('Anexo - Planilha de Cotação'!$B53,INDIRECT(_xlfn.CONCAT("'",R$3,"'!$B$123:$B$139")),0),1),"")</f>
        <v/>
      </c>
      <c r="S53" s="159" t="str">
        <f ca="1">IFERROR(INDIRECT(_xlfn.CONCAT("'",S$3,"'!$D$13"))*INDEX(INDIRECT(_xlfn.CONCAT("'",S$3,"'!$A$123:$A$139")),MATCH('Anexo - Planilha de Cotação'!$B53,INDIRECT(_xlfn.CONCAT("'",S$3,"'!$B$123:$B$139")),0),1),"")</f>
        <v/>
      </c>
      <c r="T53" s="159" t="str">
        <f ca="1">IFERROR(INDIRECT(_xlfn.CONCAT("'",T$3,"'!$D$13"))*INDEX(INDIRECT(_xlfn.CONCAT("'",T$3,"'!$A$123:$A$139")),MATCH('Anexo - Planilha de Cotação'!$B53,INDIRECT(_xlfn.CONCAT("'",T$3,"'!$B$123:$B$139")),0),1),"")</f>
        <v/>
      </c>
      <c r="U53" s="159" t="str">
        <f ca="1">IFERROR(INDIRECT(_xlfn.CONCAT("'",U$3,"'!$D$13"))*INDEX(INDIRECT(_xlfn.CONCAT("'",U$3,"'!$A$123:$A$139")),MATCH('Anexo - Planilha de Cotação'!$B53,INDIRECT(_xlfn.CONCAT("'",U$3,"'!$B$123:$B$139")),0),1),"")</f>
        <v/>
      </c>
      <c r="V53" s="159" t="str">
        <f ca="1">IFERROR(INDIRECT(_xlfn.CONCAT("'",V$3,"'!$D$13"))*INDEX(INDIRECT(_xlfn.CONCAT("'",V$3,"'!$A$123:$A$139")),MATCH('Anexo - Planilha de Cotação'!$B53,INDIRECT(_xlfn.CONCAT("'",V$3,"'!$B$123:$B$139")),0),1),"")</f>
        <v/>
      </c>
      <c r="W53" s="159" t="str">
        <f ca="1">IFERROR(INDIRECT(_xlfn.CONCAT("'",W$3,"'!$D$13"))*INDEX(INDIRECT(_xlfn.CONCAT("'",W$3,"'!$A$123:$A$139")),MATCH('Anexo - Planilha de Cotação'!$B53,INDIRECT(_xlfn.CONCAT("'",W$3,"'!$B$123:$B$139")),0),1),"")</f>
        <v/>
      </c>
      <c r="X53" s="159" t="str">
        <f ca="1">IFERROR(INDIRECT(_xlfn.CONCAT("'",X$3,"'!$D$13"))*INDEX(INDIRECT(_xlfn.CONCAT("'",X$3,"'!$A$123:$A$139")),MATCH('Anexo - Planilha de Cotação'!$B53,INDIRECT(_xlfn.CONCAT("'",X$3,"'!$B$123:$B$139")),0),1),"")</f>
        <v/>
      </c>
      <c r="Y53" s="159" t="str">
        <f ca="1">IFERROR(INDIRECT(_xlfn.CONCAT("'",Y$3,"'!$D$13"))*INDEX(INDIRECT(_xlfn.CONCAT("'",Y$3,"'!$A$123:$A$139")),MATCH('Anexo - Planilha de Cotação'!$B53,INDIRECT(_xlfn.CONCAT("'",Y$3,"'!$B$123:$B$139")),0),1),"")</f>
        <v/>
      </c>
      <c r="Z53" s="159" t="str">
        <f ca="1">IFERROR(INDIRECT(_xlfn.CONCAT("'",Z$3,"'!$D$13"))*INDEX(INDIRECT(_xlfn.CONCAT("'",Z$3,"'!$A$123:$A$139")),MATCH('Anexo - Planilha de Cotação'!$B53,INDIRECT(_xlfn.CONCAT("'",Z$3,"'!$B$123:$B$139")),0),1),"")</f>
        <v/>
      </c>
      <c r="AA53" s="159" t="str">
        <f ca="1">IFERROR(INDIRECT(_xlfn.CONCAT("'",AA$3,"'!$D$13"))*INDEX(INDIRECT(_xlfn.CONCAT("'",AA$3,"'!$A$123:$A$139")),MATCH('Anexo - Planilha de Cotação'!$B53,INDIRECT(_xlfn.CONCAT("'",AA$3,"'!$B$123:$B$139")),0),1),"")</f>
        <v/>
      </c>
      <c r="AB53" s="159" t="str">
        <f ca="1">IFERROR(INDIRECT(_xlfn.CONCAT("'",AB$3,"'!$D$13"))*INDEX(INDIRECT(_xlfn.CONCAT("'",AB$3,"'!$A$123:$A$139")),MATCH('Anexo - Planilha de Cotação'!$B53,INDIRECT(_xlfn.CONCAT("'",AB$3,"'!$B$123:$B$139")),0),1),"")</f>
        <v/>
      </c>
      <c r="AC53" s="159"/>
      <c r="AD53" s="159" t="str">
        <f ca="1">IFERROR(INDIRECT(_xlfn.CONCAT("'",AD$3,"'!$D$13"))*INDEX(INDIRECT(_xlfn.CONCAT("'",AD$3,"'!$A$123:$A$139")),MATCH('Anexo - Planilha de Cotação'!$B53,INDIRECT(_xlfn.CONCAT("'",AD$3,"'!$B$123:$B$139")),0),1),"")</f>
        <v/>
      </c>
      <c r="AE53" s="159"/>
      <c r="AF53" s="159"/>
      <c r="AG53" s="159" t="str">
        <f ca="1">IFERROR(INDIRECT(_xlfn.CONCAT("'",AG$3,"'!$D$13"))*INDEX(INDIRECT(_xlfn.CONCAT("'",AG$3,"'!$A$123:$A$139")),MATCH('Anexo - Planilha de Cotação'!$B53,INDIRECT(_xlfn.CONCAT("'",AG$3,"'!$B$123:$B$139")),0),1),"")</f>
        <v/>
      </c>
      <c r="AH53" s="160">
        <f t="shared" ca="1" si="5"/>
        <v>0</v>
      </c>
      <c r="AI53" s="161">
        <f t="shared" ca="1" si="6"/>
        <v>0</v>
      </c>
    </row>
    <row r="54" spans="1:35" ht="48.75" customHeight="1" thickBot="1" x14ac:dyDescent="0.25">
      <c r="A54" s="151">
        <v>50</v>
      </c>
      <c r="B54" s="152"/>
      <c r="C54" s="153"/>
      <c r="D54" s="162" t="str">
        <f ca="1">IFERROR(INDIRECT(_xlfn.CONCAT("'",D$3,"'!$D$13"))*INDEX(INDIRECT(_xlfn.CONCAT("'",D$3,"'!$A$123:$A$139")),MATCH('Anexo - Planilha de Cotação'!$B54,INDIRECT(_xlfn.CONCAT("'",D$3,"'!$B$123:$B$139")),0),1),"")</f>
        <v/>
      </c>
      <c r="E54" s="163" t="str">
        <f ca="1">IFERROR(INDIRECT(_xlfn.CONCAT("'",E$3,"'!$D$13"))*INDEX(INDIRECT(_xlfn.CONCAT("'",E$3,"'!$A$123:$A$139")),MATCH('Anexo - Planilha de Cotação'!$B54,INDIRECT(_xlfn.CONCAT("'",E$3,"'!$B$123:$B$139")),0),1),"")</f>
        <v/>
      </c>
      <c r="F54" s="163" t="str">
        <f ca="1">IFERROR(INDIRECT(_xlfn.CONCAT("'",F$3,"'!$D$13"))*INDEX(INDIRECT(_xlfn.CONCAT("'",F$3,"'!$A$123:$A$139")),MATCH('Anexo - Planilha de Cotação'!$B54,INDIRECT(_xlfn.CONCAT("'",F$3,"'!$B$123:$B$139")),0),1),"")</f>
        <v/>
      </c>
      <c r="G54" s="163" t="str">
        <f ca="1">IFERROR(INDIRECT(_xlfn.CONCAT("'",G$3,"'!$D$13"))*INDEX(INDIRECT(_xlfn.CONCAT("'",G$3,"'!$A$123:$A$139")),MATCH('Anexo - Planilha de Cotação'!$B54,INDIRECT(_xlfn.CONCAT("'",G$3,"'!$B$123:$B$139")),0),1),"")</f>
        <v/>
      </c>
      <c r="H54" s="163" t="str">
        <f ca="1">IFERROR(INDIRECT(_xlfn.CONCAT("'",H$3,"'!$D$13"))*INDEX(INDIRECT(_xlfn.CONCAT("'",H$3,"'!$A$123:$A$139")),MATCH('Anexo - Planilha de Cotação'!$B54,INDIRECT(_xlfn.CONCAT("'",H$3,"'!$B$123:$B$139")),0),1),"")</f>
        <v/>
      </c>
      <c r="I54" s="163" t="str">
        <f ca="1">IFERROR(INDIRECT(_xlfn.CONCAT("'",I$3,"'!$D$13"))*INDEX(INDIRECT(_xlfn.CONCAT("'",I$3,"'!$A$123:$A$139")),MATCH('Anexo - Planilha de Cotação'!$B54,INDIRECT(_xlfn.CONCAT("'",I$3,"'!$B$123:$B$139")),0),1),"")</f>
        <v/>
      </c>
      <c r="J54" s="163" t="str">
        <f ca="1">IFERROR(INDIRECT(_xlfn.CONCAT("'",J$3,"'!$D$13"))*INDEX(INDIRECT(_xlfn.CONCAT("'",J$3,"'!$A$123:$A$139")),MATCH('Anexo - Planilha de Cotação'!$B54,INDIRECT(_xlfn.CONCAT("'",J$3,"'!$B$123:$B$139")),0),1),"")</f>
        <v/>
      </c>
      <c r="K54" s="163" t="str">
        <f ca="1">IFERROR(INDIRECT(_xlfn.CONCAT("'",K$3,"'!$D$13"))*INDEX(INDIRECT(_xlfn.CONCAT("'",K$3,"'!$A$123:$A$139")),MATCH('Anexo - Planilha de Cotação'!$B54,INDIRECT(_xlfn.CONCAT("'",K$3,"'!$B$123:$B$139")),0),1),"")</f>
        <v/>
      </c>
      <c r="L54" s="163" t="str">
        <f ca="1">IFERROR(INDIRECT(_xlfn.CONCAT("'",L$3,"'!$D$13"))*INDEX(INDIRECT(_xlfn.CONCAT("'",L$3,"'!$A$123:$A$139")),MATCH('Anexo - Planilha de Cotação'!$B54,INDIRECT(_xlfn.CONCAT("'",L$3,"'!$B$123:$B$139")),0),1),"")</f>
        <v/>
      </c>
      <c r="M54" s="163" t="str">
        <f ca="1">IFERROR(INDIRECT(_xlfn.CONCAT("'",M$3,"'!$D$13"))*INDEX(INDIRECT(_xlfn.CONCAT("'",M$3,"'!$A$123:$A$139")),MATCH('Anexo - Planilha de Cotação'!$B54,INDIRECT(_xlfn.CONCAT("'",M$3,"'!$B$123:$B$139")),0),1),"")</f>
        <v/>
      </c>
      <c r="N54" s="163" t="str">
        <f ca="1">IFERROR(INDIRECT(_xlfn.CONCAT("'",N$3,"'!$D$13"))*INDEX(INDIRECT(_xlfn.CONCAT("'",N$3,"'!$A$123:$A$139")),MATCH('Anexo - Planilha de Cotação'!$B54,INDIRECT(_xlfn.CONCAT("'",N$3,"'!$B$123:$B$139")),0),1),"")</f>
        <v/>
      </c>
      <c r="O54" s="163" t="str">
        <f ca="1">IFERROR(INDIRECT(_xlfn.CONCAT("'",O$3,"'!$D$13"))*INDEX(INDIRECT(_xlfn.CONCAT("'",O$3,"'!$A$123:$A$139")),MATCH('Anexo - Planilha de Cotação'!$B54,INDIRECT(_xlfn.CONCAT("'",O$3,"'!$B$123:$B$139")),0),1),"")</f>
        <v/>
      </c>
      <c r="P54" s="163" t="str">
        <f ca="1">IFERROR(INDIRECT(_xlfn.CONCAT("'",P$3,"'!$D$13"))*INDEX(INDIRECT(_xlfn.CONCAT("'",P$3,"'!$A$123:$A$139")),MATCH('Anexo - Planilha de Cotação'!$B54,INDIRECT(_xlfn.CONCAT("'",P$3,"'!$B$123:$B$139")),0),1),"")</f>
        <v/>
      </c>
      <c r="Q54" s="163" t="str">
        <f ca="1">IFERROR(INDIRECT(_xlfn.CONCAT("'",Q$3,"'!$D$13"))*INDEX(INDIRECT(_xlfn.CONCAT("'",Q$3,"'!$A$123:$A$139")),MATCH('Anexo - Planilha de Cotação'!$B54,INDIRECT(_xlfn.CONCAT("'",Q$3,"'!$B$123:$B$139")),0),1),"")</f>
        <v/>
      </c>
      <c r="R54" s="163" t="str">
        <f ca="1">IFERROR(INDIRECT(_xlfn.CONCAT("'",R$3,"'!$D$13"))*INDEX(INDIRECT(_xlfn.CONCAT("'",R$3,"'!$A$123:$A$139")),MATCH('Anexo - Planilha de Cotação'!$B54,INDIRECT(_xlfn.CONCAT("'",R$3,"'!$B$123:$B$139")),0),1),"")</f>
        <v/>
      </c>
      <c r="S54" s="163" t="str">
        <f ca="1">IFERROR(INDIRECT(_xlfn.CONCAT("'",S$3,"'!$D$13"))*INDEX(INDIRECT(_xlfn.CONCAT("'",S$3,"'!$A$123:$A$139")),MATCH('Anexo - Planilha de Cotação'!$B54,INDIRECT(_xlfn.CONCAT("'",S$3,"'!$B$123:$B$139")),0),1),"")</f>
        <v/>
      </c>
      <c r="T54" s="163" t="str">
        <f ca="1">IFERROR(INDIRECT(_xlfn.CONCAT("'",T$3,"'!$D$13"))*INDEX(INDIRECT(_xlfn.CONCAT("'",T$3,"'!$A$123:$A$139")),MATCH('Anexo - Planilha de Cotação'!$B54,INDIRECT(_xlfn.CONCAT("'",T$3,"'!$B$123:$B$139")),0),1),"")</f>
        <v/>
      </c>
      <c r="U54" s="163" t="str">
        <f ca="1">IFERROR(INDIRECT(_xlfn.CONCAT("'",U$3,"'!$D$13"))*INDEX(INDIRECT(_xlfn.CONCAT("'",U$3,"'!$A$123:$A$139")),MATCH('Anexo - Planilha de Cotação'!$B54,INDIRECT(_xlfn.CONCAT("'",U$3,"'!$B$123:$B$139")),0),1),"")</f>
        <v/>
      </c>
      <c r="V54" s="163" t="str">
        <f ca="1">IFERROR(INDIRECT(_xlfn.CONCAT("'",V$3,"'!$D$13"))*INDEX(INDIRECT(_xlfn.CONCAT("'",V$3,"'!$A$123:$A$139")),MATCH('Anexo - Planilha de Cotação'!$B54,INDIRECT(_xlfn.CONCAT("'",V$3,"'!$B$123:$B$139")),0),1),"")</f>
        <v/>
      </c>
      <c r="W54" s="163" t="str">
        <f ca="1">IFERROR(INDIRECT(_xlfn.CONCAT("'",W$3,"'!$D$13"))*INDEX(INDIRECT(_xlfn.CONCAT("'",W$3,"'!$A$123:$A$139")),MATCH('Anexo - Planilha de Cotação'!$B54,INDIRECT(_xlfn.CONCAT("'",W$3,"'!$B$123:$B$139")),0),1),"")</f>
        <v/>
      </c>
      <c r="X54" s="163" t="str">
        <f ca="1">IFERROR(INDIRECT(_xlfn.CONCAT("'",X$3,"'!$D$13"))*INDEX(INDIRECT(_xlfn.CONCAT("'",X$3,"'!$A$123:$A$139")),MATCH('Anexo - Planilha de Cotação'!$B54,INDIRECT(_xlfn.CONCAT("'",X$3,"'!$B$123:$B$139")),0),1),"")</f>
        <v/>
      </c>
      <c r="Y54" s="163" t="str">
        <f ca="1">IFERROR(INDIRECT(_xlfn.CONCAT("'",Y$3,"'!$D$13"))*INDEX(INDIRECT(_xlfn.CONCAT("'",Y$3,"'!$A$123:$A$139")),MATCH('Anexo - Planilha de Cotação'!$B54,INDIRECT(_xlfn.CONCAT("'",Y$3,"'!$B$123:$B$139")),0),1),"")</f>
        <v/>
      </c>
      <c r="Z54" s="163" t="str">
        <f ca="1">IFERROR(INDIRECT(_xlfn.CONCAT("'",Z$3,"'!$D$13"))*INDEX(INDIRECT(_xlfn.CONCAT("'",Z$3,"'!$A$123:$A$139")),MATCH('Anexo - Planilha de Cotação'!$B54,INDIRECT(_xlfn.CONCAT("'",Z$3,"'!$B$123:$B$139")),0),1),"")</f>
        <v/>
      </c>
      <c r="AA54" s="163" t="str">
        <f ca="1">IFERROR(INDIRECT(_xlfn.CONCAT("'",AA$3,"'!$D$13"))*INDEX(INDIRECT(_xlfn.CONCAT("'",AA$3,"'!$A$123:$A$139")),MATCH('Anexo - Planilha de Cotação'!$B54,INDIRECT(_xlfn.CONCAT("'",AA$3,"'!$B$123:$B$139")),0),1),"")</f>
        <v/>
      </c>
      <c r="AB54" s="163" t="str">
        <f ca="1">IFERROR(INDIRECT(_xlfn.CONCAT("'",AB$3,"'!$D$13"))*INDEX(INDIRECT(_xlfn.CONCAT("'",AB$3,"'!$A$123:$A$139")),MATCH('Anexo - Planilha de Cotação'!$B54,INDIRECT(_xlfn.CONCAT("'",AB$3,"'!$B$123:$B$139")),0),1),"")</f>
        <v/>
      </c>
      <c r="AC54" s="163"/>
      <c r="AD54" s="163" t="str">
        <f ca="1">IFERROR(INDIRECT(_xlfn.CONCAT("'",AD$3,"'!$D$13"))*INDEX(INDIRECT(_xlfn.CONCAT("'",AD$3,"'!$A$123:$A$139")),MATCH('Anexo - Planilha de Cotação'!$B54,INDIRECT(_xlfn.CONCAT("'",AD$3,"'!$B$123:$B$139")),0),1),"")</f>
        <v/>
      </c>
      <c r="AE54" s="163"/>
      <c r="AF54" s="163"/>
      <c r="AG54" s="163" t="str">
        <f ca="1">IFERROR(INDIRECT(_xlfn.CONCAT("'",AG$3,"'!$D$13"))*INDEX(INDIRECT(_xlfn.CONCAT("'",AG$3,"'!$A$123:$A$139")),MATCH('Anexo - Planilha de Cotação'!$B54,INDIRECT(_xlfn.CONCAT("'",AG$3,"'!$B$123:$B$139")),0),1),"")</f>
        <v/>
      </c>
      <c r="AH54" s="164">
        <f t="shared" ca="1" si="5"/>
        <v>0</v>
      </c>
      <c r="AI54" s="165">
        <f t="shared" ca="1" si="6"/>
        <v>0</v>
      </c>
    </row>
  </sheetData>
  <mergeCells count="6">
    <mergeCell ref="AI2:AI4"/>
    <mergeCell ref="C2:C4"/>
    <mergeCell ref="B2:B4"/>
    <mergeCell ref="A2:A4"/>
    <mergeCell ref="D2:AG2"/>
    <mergeCell ref="AH2:AH4"/>
  </mergeCells>
  <dataValidations count="1">
    <dataValidation type="textLength" allowBlank="1" showInputMessage="1" showErrorMessage="1" sqref="B5:B1048576" xr:uid="{00000000-0002-0000-0100-000000000000}">
      <formula1>0</formula1>
      <formula2>255</formula2>
    </dataValidation>
  </dataValidations>
  <printOptions horizontalCentered="1"/>
  <pageMargins left="0.39370078740157483" right="0.47244094488188981" top="1.1811023622047245" bottom="0.39370078740157483" header="0.31496062992125984" footer="0.31496062992125984"/>
  <pageSetup paperSize="9" scale="33" fitToHeight="0" orientation="landscape" r:id="rId1"/>
  <headerFooter scaleWithDoc="0">
    <oddHeader>&amp;L&amp;G&amp;R&amp;"Courier New,Normal"&amp;9
&amp;"Arial,Normal"SECRETARIA MUNICIPAL DE ADMINISTRAÇÃO - SEADM
GERÊNCIA DE RECURSOS HUMANOS - GEREH
DIVISÃO DE TERCEIRIZAÇÃO DE SERVIÇOS COM DEDICAÇÃO EXCLUSIVA DE MÃO DE OBRAS - DTMO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71258-4AD4-4891-9779-62D572CBBB06}">
  <sheetPr codeName="Planilha8">
    <tabColor theme="1"/>
    <pageSetUpPr fitToPage="1"/>
  </sheetPr>
  <dimension ref="A1:AE107"/>
  <sheetViews>
    <sheetView zoomScale="65" zoomScaleNormal="65" workbookViewId="0">
      <selection sqref="A1:D1"/>
    </sheetView>
  </sheetViews>
  <sheetFormatPr defaultColWidth="0" defaultRowHeight="10.5" customHeight="1" zeroHeight="1" x14ac:dyDescent="0.2"/>
  <cols>
    <col min="1" max="1" width="12.140625" style="34" customWidth="1"/>
    <col min="2" max="2" width="47.5703125" style="271" bestFit="1" customWidth="1"/>
    <col min="3" max="13" width="18.7109375" style="34" customWidth="1"/>
    <col min="14" max="14" width="20.5703125" style="34" customWidth="1"/>
    <col min="15" max="15" width="1" style="34" customWidth="1"/>
    <col min="16" max="20" width="9.140625" style="34" hidden="1" customWidth="1"/>
    <col min="21" max="31" width="0" style="34" hidden="1" customWidth="1"/>
    <col min="32" max="16384" width="9.140625" style="34" hidden="1"/>
  </cols>
  <sheetData>
    <row r="1" spans="1:15" ht="38.25" customHeight="1" x14ac:dyDescent="0.2">
      <c r="A1" s="349" t="s">
        <v>296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1"/>
    </row>
    <row r="2" spans="1:15" ht="7.5" customHeight="1" x14ac:dyDescent="0.2">
      <c r="A2" s="18"/>
      <c r="B2" s="3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15.75" customHeight="1" x14ac:dyDescent="0.2">
      <c r="A3" s="346" t="s">
        <v>208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8"/>
    </row>
    <row r="4" spans="1:15" ht="7.5" customHeight="1" x14ac:dyDescent="0.2">
      <c r="A4" s="18"/>
      <c r="B4" s="35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5" ht="18" customHeight="1" thickBot="1" x14ac:dyDescent="0.25">
      <c r="A5" s="263" t="s">
        <v>304</v>
      </c>
      <c r="B5" s="264" t="s">
        <v>210</v>
      </c>
      <c r="C5" s="263" t="s">
        <v>207</v>
      </c>
      <c r="D5" s="263" t="s">
        <v>206</v>
      </c>
      <c r="E5" s="263" t="s">
        <v>287</v>
      </c>
      <c r="F5" s="263" t="s">
        <v>205</v>
      </c>
      <c r="G5" s="263" t="s">
        <v>200</v>
      </c>
      <c r="H5" s="263" t="s">
        <v>199</v>
      </c>
      <c r="I5" s="263" t="s">
        <v>288</v>
      </c>
      <c r="J5" s="263" t="s">
        <v>289</v>
      </c>
      <c r="K5" s="263" t="s">
        <v>198</v>
      </c>
      <c r="L5" s="263" t="s">
        <v>204</v>
      </c>
      <c r="M5" s="263" t="s">
        <v>197</v>
      </c>
      <c r="N5" s="263" t="s">
        <v>188</v>
      </c>
    </row>
    <row r="6" spans="1:15" ht="15" customHeight="1" x14ac:dyDescent="0.2">
      <c r="A6" s="175" t="str">
        <f>'Quadro Resumo'!A21</f>
        <v>A.001</v>
      </c>
      <c r="B6" s="265" t="str">
        <f ca="1">'Quadro Resumo'!C21</f>
        <v>LIMPEZA 20H</v>
      </c>
      <c r="C6" s="180">
        <v>0</v>
      </c>
      <c r="D6" s="180">
        <v>0</v>
      </c>
      <c r="E6" s="180">
        <v>0</v>
      </c>
      <c r="F6" s="180">
        <v>0</v>
      </c>
      <c r="G6" s="180">
        <v>0</v>
      </c>
      <c r="H6" s="180">
        <v>1</v>
      </c>
      <c r="I6" s="180">
        <v>0</v>
      </c>
      <c r="J6" s="180">
        <v>0</v>
      </c>
      <c r="K6" s="180">
        <v>0</v>
      </c>
      <c r="L6" s="180">
        <v>0</v>
      </c>
      <c r="M6" s="180">
        <v>0</v>
      </c>
      <c r="N6" s="266">
        <f t="shared" ref="N6:N35" si="0">SUM(C6:M6)</f>
        <v>1</v>
      </c>
      <c r="O6" s="38"/>
    </row>
    <row r="7" spans="1:15" ht="15" customHeight="1" x14ac:dyDescent="0.2">
      <c r="A7" s="167" t="str">
        <f>'Quadro Resumo'!A22</f>
        <v>A.002</v>
      </c>
      <c r="B7" s="267" t="str">
        <f ca="1">'Quadro Resumo'!C22</f>
        <v>LIMPEZA 44H</v>
      </c>
      <c r="C7" s="166">
        <v>0</v>
      </c>
      <c r="D7" s="166">
        <v>0</v>
      </c>
      <c r="E7" s="166">
        <v>0</v>
      </c>
      <c r="F7" s="166">
        <v>0</v>
      </c>
      <c r="G7" s="166">
        <v>0</v>
      </c>
      <c r="H7" s="166">
        <v>22</v>
      </c>
      <c r="I7" s="166">
        <v>0</v>
      </c>
      <c r="J7" s="166">
        <v>0</v>
      </c>
      <c r="K7" s="166">
        <v>0</v>
      </c>
      <c r="L7" s="166">
        <v>0</v>
      </c>
      <c r="M7" s="166">
        <v>0</v>
      </c>
      <c r="N7" s="266">
        <f t="shared" si="0"/>
        <v>22</v>
      </c>
      <c r="O7" s="38"/>
    </row>
    <row r="8" spans="1:15" ht="15" customHeight="1" x14ac:dyDescent="0.2">
      <c r="A8" s="167" t="str">
        <f>'Quadro Resumo'!A23</f>
        <v>A.101</v>
      </c>
      <c r="B8" s="267" t="str">
        <f ca="1">'Quadro Resumo'!C23</f>
        <v>LIMPEZA COM COPEIRAGEM 35H</v>
      </c>
      <c r="C8" s="166">
        <v>0</v>
      </c>
      <c r="D8" s="166">
        <v>0</v>
      </c>
      <c r="E8" s="166">
        <v>0</v>
      </c>
      <c r="F8" s="166">
        <v>0</v>
      </c>
      <c r="G8" s="166">
        <v>0</v>
      </c>
      <c r="H8" s="166">
        <v>0</v>
      </c>
      <c r="I8" s="166">
        <v>0</v>
      </c>
      <c r="J8" s="166">
        <v>1</v>
      </c>
      <c r="K8" s="166">
        <v>0</v>
      </c>
      <c r="L8" s="166">
        <v>0</v>
      </c>
      <c r="M8" s="166">
        <v>0</v>
      </c>
      <c r="N8" s="266">
        <f t="shared" si="0"/>
        <v>1</v>
      </c>
      <c r="O8" s="38"/>
    </row>
    <row r="9" spans="1:15" ht="15" customHeight="1" x14ac:dyDescent="0.2">
      <c r="A9" s="167" t="str">
        <f>'Quadro Resumo'!A24</f>
        <v>A.102</v>
      </c>
      <c r="B9" s="267" t="str">
        <f ca="1">'Quadro Resumo'!C24</f>
        <v>LIMPEZA INSALUBRE COM COPEIRAGEM 20H</v>
      </c>
      <c r="C9" s="166">
        <v>0</v>
      </c>
      <c r="D9" s="166">
        <v>0</v>
      </c>
      <c r="E9" s="166">
        <v>0</v>
      </c>
      <c r="F9" s="166">
        <v>0</v>
      </c>
      <c r="G9" s="166">
        <v>1</v>
      </c>
      <c r="H9" s="166">
        <v>0</v>
      </c>
      <c r="I9" s="166">
        <v>0</v>
      </c>
      <c r="J9" s="166">
        <v>0</v>
      </c>
      <c r="K9" s="166">
        <v>0</v>
      </c>
      <c r="L9" s="166">
        <v>0</v>
      </c>
      <c r="M9" s="166">
        <v>0</v>
      </c>
      <c r="N9" s="266">
        <f t="shared" si="0"/>
        <v>1</v>
      </c>
      <c r="O9" s="38"/>
    </row>
    <row r="10" spans="1:15" ht="15" customHeight="1" x14ac:dyDescent="0.2">
      <c r="A10" s="167" t="str">
        <f>'Quadro Resumo'!A25</f>
        <v>A.103</v>
      </c>
      <c r="B10" s="267" t="str">
        <f ca="1">'Quadro Resumo'!C25</f>
        <v>LIMPEZA INSALUBRE COM COPEIRAGEM 40H</v>
      </c>
      <c r="C10" s="166">
        <v>0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0</v>
      </c>
      <c r="K10" s="166">
        <v>0</v>
      </c>
      <c r="L10" s="166">
        <v>0</v>
      </c>
      <c r="M10" s="166">
        <v>6</v>
      </c>
      <c r="N10" s="266">
        <f t="shared" si="0"/>
        <v>6</v>
      </c>
      <c r="O10" s="38"/>
    </row>
    <row r="11" spans="1:15" ht="15" customHeight="1" x14ac:dyDescent="0.2">
      <c r="A11" s="167" t="str">
        <f>'Quadro Resumo'!A26</f>
        <v>A.201</v>
      </c>
      <c r="B11" s="267" t="str">
        <f ca="1">'Quadro Resumo'!C26</f>
        <v>LIMPEZA INSALUBRE 26H</v>
      </c>
      <c r="C11" s="166">
        <v>0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66">
        <v>1</v>
      </c>
      <c r="M11" s="166">
        <v>0</v>
      </c>
      <c r="N11" s="266">
        <f t="shared" si="0"/>
        <v>1</v>
      </c>
      <c r="O11" s="38"/>
    </row>
    <row r="12" spans="1:15" ht="15" customHeight="1" x14ac:dyDescent="0.2">
      <c r="A12" s="167" t="str">
        <f>'Quadro Resumo'!A27</f>
        <v>A.202</v>
      </c>
      <c r="B12" s="267" t="str">
        <f ca="1">'Quadro Resumo'!C27</f>
        <v>LIMPEZA INSALUBRE 35H</v>
      </c>
      <c r="C12" s="166">
        <v>3</v>
      </c>
      <c r="D12" s="166">
        <v>0</v>
      </c>
      <c r="E12" s="166">
        <v>1</v>
      </c>
      <c r="F12" s="166">
        <v>1</v>
      </c>
      <c r="G12" s="166">
        <v>2</v>
      </c>
      <c r="H12" s="166">
        <v>0</v>
      </c>
      <c r="I12" s="166">
        <v>0</v>
      </c>
      <c r="J12" s="166">
        <v>0</v>
      </c>
      <c r="K12" s="166">
        <v>0</v>
      </c>
      <c r="L12" s="166">
        <v>0</v>
      </c>
      <c r="M12" s="166">
        <v>0</v>
      </c>
      <c r="N12" s="266">
        <f t="shared" si="0"/>
        <v>7</v>
      </c>
      <c r="O12" s="38"/>
    </row>
    <row r="13" spans="1:15" ht="15" customHeight="1" x14ac:dyDescent="0.2">
      <c r="A13" s="167" t="str">
        <f>'Quadro Resumo'!A28</f>
        <v>A.203</v>
      </c>
      <c r="B13" s="267" t="str">
        <f ca="1">'Quadro Resumo'!C28</f>
        <v>LIMPEZA INSALUBRE 40H</v>
      </c>
      <c r="C13" s="166">
        <v>0</v>
      </c>
      <c r="D13" s="166">
        <v>0</v>
      </c>
      <c r="E13" s="166">
        <v>0</v>
      </c>
      <c r="F13" s="166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0</v>
      </c>
      <c r="L13" s="166">
        <v>0</v>
      </c>
      <c r="M13" s="166">
        <v>10</v>
      </c>
      <c r="N13" s="266">
        <f t="shared" si="0"/>
        <v>10</v>
      </c>
      <c r="O13" s="38"/>
    </row>
    <row r="14" spans="1:15" ht="15" customHeight="1" x14ac:dyDescent="0.2">
      <c r="A14" s="167" t="str">
        <f>'Quadro Resumo'!A29</f>
        <v>A.204</v>
      </c>
      <c r="B14" s="267" t="str">
        <f ca="1">'Quadro Resumo'!C29</f>
        <v>LIMPEZA INSALUBRE 44H</v>
      </c>
      <c r="C14" s="166">
        <v>0</v>
      </c>
      <c r="D14" s="166">
        <v>0</v>
      </c>
      <c r="E14" s="166">
        <v>0</v>
      </c>
      <c r="F14" s="166">
        <v>0</v>
      </c>
      <c r="G14" s="166">
        <v>0</v>
      </c>
      <c r="H14" s="166">
        <v>13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266">
        <f t="shared" si="0"/>
        <v>13</v>
      </c>
      <c r="O14" s="38"/>
    </row>
    <row r="15" spans="1:15" ht="15" customHeight="1" x14ac:dyDescent="0.2">
      <c r="A15" s="167" t="str">
        <f>'Quadro Resumo'!A30</f>
        <v>A.205</v>
      </c>
      <c r="B15" s="267" t="str">
        <f ca="1">'Quadro Resumo'!C30</f>
        <v>LIMPEZA INSALUBRE 06X12</v>
      </c>
      <c r="C15" s="166">
        <v>0</v>
      </c>
      <c r="D15" s="166">
        <v>0</v>
      </c>
      <c r="E15" s="166">
        <v>0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0</v>
      </c>
      <c r="M15" s="166">
        <v>2</v>
      </c>
      <c r="N15" s="266">
        <f t="shared" si="0"/>
        <v>2</v>
      </c>
      <c r="O15" s="38"/>
    </row>
    <row r="16" spans="1:15" ht="15" customHeight="1" x14ac:dyDescent="0.2">
      <c r="A16" s="167" t="str">
        <f>'Quadro Resumo'!A31</f>
        <v>A.206</v>
      </c>
      <c r="B16" s="267" t="str">
        <f ca="1">'Quadro Resumo'!C31</f>
        <v>LIMPEZA INSALUBRE NOTURNA INTRA 12X36</v>
      </c>
      <c r="C16" s="166">
        <v>0</v>
      </c>
      <c r="D16" s="166">
        <v>0</v>
      </c>
      <c r="E16" s="166">
        <v>0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2</v>
      </c>
      <c r="N16" s="266">
        <f t="shared" si="0"/>
        <v>2</v>
      </c>
      <c r="O16" s="38"/>
    </row>
    <row r="17" spans="1:15" ht="15" customHeight="1" x14ac:dyDescent="0.2">
      <c r="A17" s="167" t="str">
        <f>'Quadro Resumo'!A32</f>
        <v>A.301</v>
      </c>
      <c r="B17" s="267" t="str">
        <f ca="1">'Quadro Resumo'!C32</f>
        <v>LIMPEZA DE PISCINA 35H</v>
      </c>
      <c r="C17" s="166">
        <v>1</v>
      </c>
      <c r="D17" s="166">
        <v>0</v>
      </c>
      <c r="E17" s="166">
        <v>0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266">
        <f t="shared" si="0"/>
        <v>1</v>
      </c>
      <c r="O17" s="38"/>
    </row>
    <row r="18" spans="1:15" ht="15" customHeight="1" x14ac:dyDescent="0.2">
      <c r="A18" s="167" t="str">
        <f>'Quadro Resumo'!A33</f>
        <v>A.401</v>
      </c>
      <c r="B18" s="267" t="str">
        <f ca="1">'Quadro Resumo'!C33</f>
        <v>LIMPEZA E CONSERVAÇÃO 35H</v>
      </c>
      <c r="C18" s="166">
        <v>2</v>
      </c>
      <c r="D18" s="166">
        <v>0</v>
      </c>
      <c r="E18" s="166">
        <v>0</v>
      </c>
      <c r="F18" s="166">
        <v>0</v>
      </c>
      <c r="G18" s="166">
        <v>0</v>
      </c>
      <c r="H18" s="166">
        <v>0</v>
      </c>
      <c r="I18" s="166">
        <v>0</v>
      </c>
      <c r="J18" s="166">
        <v>0</v>
      </c>
      <c r="K18" s="166">
        <v>3</v>
      </c>
      <c r="L18" s="166">
        <v>0</v>
      </c>
      <c r="M18" s="166">
        <v>0</v>
      </c>
      <c r="N18" s="266">
        <f t="shared" si="0"/>
        <v>5</v>
      </c>
      <c r="O18" s="38"/>
    </row>
    <row r="19" spans="1:15" ht="15" customHeight="1" x14ac:dyDescent="0.2">
      <c r="A19" s="167" t="str">
        <f>'Quadro Resumo'!A34</f>
        <v>A.402</v>
      </c>
      <c r="B19" s="267" t="str">
        <f ca="1">'Quadro Resumo'!C34</f>
        <v>LIMPEZA E CONSERVAÇÃO 42H</v>
      </c>
      <c r="C19" s="166">
        <v>0</v>
      </c>
      <c r="D19" s="166">
        <v>0</v>
      </c>
      <c r="E19" s="166">
        <v>0</v>
      </c>
      <c r="F19" s="166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1</v>
      </c>
      <c r="L19" s="166">
        <v>0</v>
      </c>
      <c r="M19" s="166">
        <v>0</v>
      </c>
      <c r="N19" s="266">
        <f t="shared" si="0"/>
        <v>1</v>
      </c>
      <c r="O19" s="38"/>
    </row>
    <row r="20" spans="1:15" ht="15" customHeight="1" x14ac:dyDescent="0.2">
      <c r="A20" s="167" t="str">
        <f>'Quadro Resumo'!A35</f>
        <v>A.403</v>
      </c>
      <c r="B20" s="267" t="str">
        <f ca="1">'Quadro Resumo'!C35</f>
        <v>LIMPEZA E CONSERVAÇÃO 44H</v>
      </c>
      <c r="C20" s="166">
        <v>0</v>
      </c>
      <c r="D20" s="166">
        <v>0</v>
      </c>
      <c r="E20" s="166">
        <v>0</v>
      </c>
      <c r="F20" s="166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4</v>
      </c>
      <c r="L20" s="166">
        <v>0</v>
      </c>
      <c r="M20" s="166">
        <v>0</v>
      </c>
      <c r="N20" s="266">
        <f t="shared" si="0"/>
        <v>4</v>
      </c>
      <c r="O20" s="38"/>
    </row>
    <row r="21" spans="1:15" ht="15" customHeight="1" x14ac:dyDescent="0.2">
      <c r="A21" s="167" t="str">
        <f>'Quadro Resumo'!A36</f>
        <v>B.001</v>
      </c>
      <c r="B21" s="267" t="str">
        <f ca="1">'Quadro Resumo'!C36</f>
        <v>CARREGAMENTO 35H</v>
      </c>
      <c r="C21" s="166">
        <v>0</v>
      </c>
      <c r="D21" s="166">
        <v>0</v>
      </c>
      <c r="E21" s="166">
        <v>0</v>
      </c>
      <c r="F21" s="166">
        <v>0</v>
      </c>
      <c r="G21" s="166">
        <v>0</v>
      </c>
      <c r="H21" s="166">
        <v>0</v>
      </c>
      <c r="I21" s="166">
        <v>0</v>
      </c>
      <c r="J21" s="166">
        <v>0</v>
      </c>
      <c r="K21" s="166">
        <v>0</v>
      </c>
      <c r="L21" s="166">
        <v>0</v>
      </c>
      <c r="M21" s="166">
        <v>1</v>
      </c>
      <c r="N21" s="266">
        <f t="shared" si="0"/>
        <v>1</v>
      </c>
      <c r="O21" s="38"/>
    </row>
    <row r="22" spans="1:15" ht="15" customHeight="1" x14ac:dyDescent="0.2">
      <c r="A22" s="167" t="str">
        <f>'Quadro Resumo'!A37</f>
        <v>C.001</v>
      </c>
      <c r="B22" s="267" t="str">
        <f ca="1">'Quadro Resumo'!C37</f>
        <v>COZINHA 35H</v>
      </c>
      <c r="C22" s="166">
        <v>0</v>
      </c>
      <c r="D22" s="166">
        <v>0</v>
      </c>
      <c r="E22" s="166">
        <v>0</v>
      </c>
      <c r="F22" s="166">
        <v>0</v>
      </c>
      <c r="G22" s="166">
        <v>2</v>
      </c>
      <c r="H22" s="166">
        <v>0</v>
      </c>
      <c r="I22" s="166">
        <v>0</v>
      </c>
      <c r="J22" s="166">
        <v>0</v>
      </c>
      <c r="K22" s="166">
        <v>0</v>
      </c>
      <c r="L22" s="166">
        <v>0</v>
      </c>
      <c r="M22" s="166">
        <v>1</v>
      </c>
      <c r="N22" s="266">
        <f t="shared" si="0"/>
        <v>3</v>
      </c>
      <c r="O22" s="38"/>
    </row>
    <row r="23" spans="1:15" ht="15" customHeight="1" x14ac:dyDescent="0.2">
      <c r="A23" s="167" t="str">
        <f>'Quadro Resumo'!A38</f>
        <v>C.002</v>
      </c>
      <c r="B23" s="267" t="str">
        <f ca="1">'Quadro Resumo'!C38</f>
        <v>COZINHA INTRA 40H</v>
      </c>
      <c r="C23" s="166">
        <v>0</v>
      </c>
      <c r="D23" s="166">
        <v>0</v>
      </c>
      <c r="E23" s="166">
        <v>0</v>
      </c>
      <c r="F23" s="166">
        <v>0</v>
      </c>
      <c r="G23" s="166">
        <v>0</v>
      </c>
      <c r="H23" s="166">
        <v>0</v>
      </c>
      <c r="I23" s="166">
        <v>1</v>
      </c>
      <c r="J23" s="166">
        <v>0</v>
      </c>
      <c r="K23" s="166">
        <v>0</v>
      </c>
      <c r="L23" s="166">
        <v>0</v>
      </c>
      <c r="M23" s="166">
        <v>0</v>
      </c>
      <c r="N23" s="266">
        <f t="shared" si="0"/>
        <v>1</v>
      </c>
      <c r="O23" s="38"/>
    </row>
    <row r="24" spans="1:15" ht="15" customHeight="1" x14ac:dyDescent="0.2">
      <c r="A24" s="167" t="str">
        <f>'Quadro Resumo'!A39</f>
        <v>C.101</v>
      </c>
      <c r="B24" s="267" t="str">
        <f ca="1">'Quadro Resumo'!C39</f>
        <v>MERENDA 40H</v>
      </c>
      <c r="C24" s="166">
        <v>0</v>
      </c>
      <c r="D24" s="166">
        <v>0</v>
      </c>
      <c r="E24" s="166">
        <v>0</v>
      </c>
      <c r="F24" s="166">
        <v>0</v>
      </c>
      <c r="G24" s="166">
        <v>0</v>
      </c>
      <c r="H24" s="166">
        <v>7</v>
      </c>
      <c r="I24" s="166">
        <v>0</v>
      </c>
      <c r="J24" s="166">
        <v>0</v>
      </c>
      <c r="K24" s="166">
        <v>0</v>
      </c>
      <c r="L24" s="166">
        <v>0</v>
      </c>
      <c r="M24" s="166">
        <v>0</v>
      </c>
      <c r="N24" s="266">
        <f t="shared" si="0"/>
        <v>7</v>
      </c>
      <c r="O24" s="38"/>
    </row>
    <row r="25" spans="1:15" ht="15" customHeight="1" x14ac:dyDescent="0.2">
      <c r="A25" s="167" t="str">
        <f>'Quadro Resumo'!A40</f>
        <v>C.102</v>
      </c>
      <c r="B25" s="267" t="str">
        <f ca="1">'Quadro Resumo'!C40</f>
        <v>MERENDA 44H</v>
      </c>
      <c r="C25" s="166">
        <v>0</v>
      </c>
      <c r="D25" s="166">
        <v>0</v>
      </c>
      <c r="E25" s="166">
        <v>0</v>
      </c>
      <c r="F25" s="166">
        <v>0</v>
      </c>
      <c r="G25" s="166">
        <v>0</v>
      </c>
      <c r="H25" s="166">
        <v>28</v>
      </c>
      <c r="I25" s="166">
        <v>0</v>
      </c>
      <c r="J25" s="166">
        <v>0</v>
      </c>
      <c r="K25" s="166">
        <v>0</v>
      </c>
      <c r="L25" s="166">
        <v>0</v>
      </c>
      <c r="M25" s="166">
        <v>0</v>
      </c>
      <c r="N25" s="266">
        <f t="shared" si="0"/>
        <v>28</v>
      </c>
      <c r="O25" s="38"/>
    </row>
    <row r="26" spans="1:15" ht="15" customHeight="1" x14ac:dyDescent="0.2">
      <c r="A26" s="167" t="str">
        <f>'Quadro Resumo'!A41</f>
        <v>D.001</v>
      </c>
      <c r="B26" s="267" t="str">
        <f ca="1">'Quadro Resumo'!C41</f>
        <v>PORTARIA 40H</v>
      </c>
      <c r="C26" s="166">
        <v>0</v>
      </c>
      <c r="D26" s="166">
        <v>0</v>
      </c>
      <c r="E26" s="166">
        <v>0</v>
      </c>
      <c r="F26" s="166">
        <v>0</v>
      </c>
      <c r="G26" s="166">
        <v>0</v>
      </c>
      <c r="H26" s="166">
        <v>5</v>
      </c>
      <c r="I26" s="166">
        <v>0</v>
      </c>
      <c r="J26" s="166">
        <v>0</v>
      </c>
      <c r="K26" s="166">
        <v>0</v>
      </c>
      <c r="L26" s="166">
        <v>0</v>
      </c>
      <c r="M26" s="166">
        <v>0</v>
      </c>
      <c r="N26" s="266">
        <f t="shared" si="0"/>
        <v>5</v>
      </c>
      <c r="O26" s="38"/>
    </row>
    <row r="27" spans="1:15" ht="15" customHeight="1" x14ac:dyDescent="0.2">
      <c r="A27" s="167" t="str">
        <f>'Quadro Resumo'!A42</f>
        <v>E.001</v>
      </c>
      <c r="B27" s="267" t="str">
        <f ca="1">'Quadro Resumo'!C42</f>
        <v>VIGIA 40H</v>
      </c>
      <c r="C27" s="166">
        <v>0</v>
      </c>
      <c r="D27" s="166">
        <v>0</v>
      </c>
      <c r="E27" s="166">
        <v>0</v>
      </c>
      <c r="F27" s="166">
        <v>0</v>
      </c>
      <c r="G27" s="166">
        <v>3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v>0</v>
      </c>
      <c r="N27" s="266">
        <f t="shared" si="0"/>
        <v>3</v>
      </c>
      <c r="O27" s="38"/>
    </row>
    <row r="28" spans="1:15" ht="15" customHeight="1" x14ac:dyDescent="0.2">
      <c r="A28" s="167" t="str">
        <f>'Quadro Resumo'!A43</f>
        <v>E.002</v>
      </c>
      <c r="B28" s="267" t="str">
        <f ca="1">'Quadro Resumo'!C43</f>
        <v>VIGIA DIURNO INTRA 40H</v>
      </c>
      <c r="C28" s="166">
        <v>0</v>
      </c>
      <c r="D28" s="166">
        <v>0</v>
      </c>
      <c r="E28" s="166">
        <v>0</v>
      </c>
      <c r="F28" s="166">
        <v>0</v>
      </c>
      <c r="G28" s="166">
        <v>0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1</v>
      </c>
      <c r="N28" s="266">
        <f t="shared" si="0"/>
        <v>1</v>
      </c>
      <c r="O28" s="38"/>
    </row>
    <row r="29" spans="1:15" ht="15" customHeight="1" x14ac:dyDescent="0.2">
      <c r="A29" s="167" t="str">
        <f>'Quadro Resumo'!A44</f>
        <v>E.003</v>
      </c>
      <c r="B29" s="267" t="str">
        <f ca="1">'Quadro Resumo'!C44</f>
        <v>VIGIA NOTURNO INTRA 40H</v>
      </c>
      <c r="C29" s="166">
        <v>0</v>
      </c>
      <c r="D29" s="166">
        <v>0</v>
      </c>
      <c r="E29" s="166">
        <v>0</v>
      </c>
      <c r="F29" s="166">
        <v>0</v>
      </c>
      <c r="G29" s="166">
        <v>0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1</v>
      </c>
      <c r="N29" s="266">
        <f t="shared" si="0"/>
        <v>1</v>
      </c>
      <c r="O29" s="38"/>
    </row>
    <row r="30" spans="1:15" ht="15" customHeight="1" x14ac:dyDescent="0.2">
      <c r="A30" s="167" t="str">
        <f>'Quadro Resumo'!A45</f>
        <v>E.004</v>
      </c>
      <c r="B30" s="267" t="str">
        <f ca="1">'Quadro Resumo'!C45</f>
        <v>VIGIA DIURNO INTRA 12X36</v>
      </c>
      <c r="C30" s="166">
        <v>0</v>
      </c>
      <c r="D30" s="166">
        <v>3</v>
      </c>
      <c r="E30" s="166">
        <v>0</v>
      </c>
      <c r="F30" s="166">
        <v>0</v>
      </c>
      <c r="G30" s="166">
        <v>2</v>
      </c>
      <c r="H30" s="166">
        <v>0</v>
      </c>
      <c r="I30" s="166">
        <v>0</v>
      </c>
      <c r="J30" s="166">
        <v>0</v>
      </c>
      <c r="K30" s="166">
        <v>0</v>
      </c>
      <c r="L30" s="166">
        <v>0</v>
      </c>
      <c r="M30" s="166">
        <v>2</v>
      </c>
      <c r="N30" s="266">
        <f t="shared" si="0"/>
        <v>7</v>
      </c>
      <c r="O30" s="38"/>
    </row>
    <row r="31" spans="1:15" ht="15" customHeight="1" x14ac:dyDescent="0.2">
      <c r="A31" s="167" t="str">
        <f>'Quadro Resumo'!A46</f>
        <v>E.005</v>
      </c>
      <c r="B31" s="267" t="str">
        <f ca="1">'Quadro Resumo'!C46</f>
        <v>VIGIA NOTURNO INTRA 12X36</v>
      </c>
      <c r="C31" s="166">
        <v>0</v>
      </c>
      <c r="D31" s="166">
        <v>3</v>
      </c>
      <c r="E31" s="166">
        <v>0</v>
      </c>
      <c r="F31" s="166">
        <v>0</v>
      </c>
      <c r="G31" s="166">
        <v>4</v>
      </c>
      <c r="H31" s="166">
        <v>0</v>
      </c>
      <c r="I31" s="166">
        <v>0</v>
      </c>
      <c r="J31" s="166">
        <v>0</v>
      </c>
      <c r="K31" s="166">
        <v>0</v>
      </c>
      <c r="L31" s="166">
        <v>0</v>
      </c>
      <c r="M31" s="166">
        <v>2</v>
      </c>
      <c r="N31" s="266">
        <f t="shared" si="0"/>
        <v>9</v>
      </c>
      <c r="O31" s="38"/>
    </row>
    <row r="32" spans="1:15" ht="15" customHeight="1" x14ac:dyDescent="0.2">
      <c r="A32" s="167" t="str">
        <f>'Quadro Resumo'!A47</f>
        <v>E.006</v>
      </c>
      <c r="B32" s="267" t="str">
        <f ca="1">'Quadro Resumo'!C47</f>
        <v>VIGIA DIURNO INTRA 12X60</v>
      </c>
      <c r="C32" s="166">
        <v>0</v>
      </c>
      <c r="D32" s="166">
        <v>5</v>
      </c>
      <c r="E32" s="166">
        <v>0</v>
      </c>
      <c r="F32" s="166">
        <v>0</v>
      </c>
      <c r="G32" s="166">
        <v>0</v>
      </c>
      <c r="H32" s="166">
        <v>0</v>
      </c>
      <c r="I32" s="166">
        <v>0</v>
      </c>
      <c r="J32" s="166">
        <v>0</v>
      </c>
      <c r="K32" s="166">
        <v>0</v>
      </c>
      <c r="L32" s="166">
        <v>0</v>
      </c>
      <c r="M32" s="166">
        <v>0</v>
      </c>
      <c r="N32" s="266">
        <f t="shared" si="0"/>
        <v>5</v>
      </c>
      <c r="O32" s="38"/>
    </row>
    <row r="33" spans="1:15" ht="15" customHeight="1" x14ac:dyDescent="0.2">
      <c r="A33" s="167" t="str">
        <f>'Quadro Resumo'!A48</f>
        <v>E.007</v>
      </c>
      <c r="B33" s="267" t="str">
        <f ca="1">'Quadro Resumo'!C48</f>
        <v>VIGIA NOTURNO INTRA 12X60</v>
      </c>
      <c r="C33" s="166">
        <v>0</v>
      </c>
      <c r="D33" s="166">
        <v>9</v>
      </c>
      <c r="E33" s="166">
        <v>0</v>
      </c>
      <c r="F33" s="166">
        <v>0</v>
      </c>
      <c r="G33" s="166">
        <v>0</v>
      </c>
      <c r="H33" s="166">
        <v>0</v>
      </c>
      <c r="I33" s="166">
        <v>0</v>
      </c>
      <c r="J33" s="166">
        <v>0</v>
      </c>
      <c r="K33" s="166">
        <v>0</v>
      </c>
      <c r="L33" s="166">
        <v>0</v>
      </c>
      <c r="M33" s="166">
        <v>0</v>
      </c>
      <c r="N33" s="266">
        <f t="shared" si="0"/>
        <v>9</v>
      </c>
      <c r="O33" s="38"/>
    </row>
    <row r="34" spans="1:15" ht="15" customHeight="1" x14ac:dyDescent="0.2">
      <c r="A34" s="167" t="str">
        <f>'Quadro Resumo'!A49</f>
        <v>F.001</v>
      </c>
      <c r="B34" s="267" t="str">
        <f ca="1">'Quadro Resumo'!C49</f>
        <v>SUPERVISÃO</v>
      </c>
      <c r="C34" s="174">
        <f>1/SUM($I$36:$M$36,$C$36:$G$36)*SUM(C6:C33)</f>
        <v>7.407407407407407E-2</v>
      </c>
      <c r="D34" s="174">
        <f t="shared" ref="D34:M34" si="1">1/SUM($I$36:$M$36,$C$36:$G$36)*SUM(D6:D33)</f>
        <v>0.24691358024691357</v>
      </c>
      <c r="E34" s="174">
        <f t="shared" si="1"/>
        <v>1.2345679012345678E-2</v>
      </c>
      <c r="F34" s="174">
        <f t="shared" si="1"/>
        <v>1.2345679012345678E-2</v>
      </c>
      <c r="G34" s="174">
        <f t="shared" si="1"/>
        <v>0.1728395061728395</v>
      </c>
      <c r="H34" s="174"/>
      <c r="I34" s="174">
        <f t="shared" si="1"/>
        <v>1.2345679012345678E-2</v>
      </c>
      <c r="J34" s="174">
        <f t="shared" si="1"/>
        <v>1.2345679012345678E-2</v>
      </c>
      <c r="K34" s="174">
        <f t="shared" si="1"/>
        <v>9.8765432098765427E-2</v>
      </c>
      <c r="L34" s="174">
        <f t="shared" si="1"/>
        <v>1.2345679012345678E-2</v>
      </c>
      <c r="M34" s="174">
        <f t="shared" si="1"/>
        <v>0.34567901234567899</v>
      </c>
      <c r="N34" s="266">
        <f t="shared" si="0"/>
        <v>1</v>
      </c>
      <c r="O34" s="38"/>
    </row>
    <row r="35" spans="1:15" ht="15" customHeight="1" thickBot="1" x14ac:dyDescent="0.25">
      <c r="A35" s="167" t="str">
        <f>'Quadro Resumo'!A50</f>
        <v>F.002</v>
      </c>
      <c r="B35" s="267" t="str">
        <f ca="1">'Quadro Resumo'!C50</f>
        <v>SUPERVISÃO INTERMUNICIPAL</v>
      </c>
      <c r="C35" s="166">
        <v>0</v>
      </c>
      <c r="D35" s="166">
        <v>0</v>
      </c>
      <c r="E35" s="166">
        <v>0</v>
      </c>
      <c r="F35" s="166">
        <v>0</v>
      </c>
      <c r="G35" s="166">
        <v>0</v>
      </c>
      <c r="H35" s="174">
        <v>1</v>
      </c>
      <c r="I35" s="166">
        <v>0</v>
      </c>
      <c r="J35" s="166">
        <v>0</v>
      </c>
      <c r="K35" s="166">
        <v>0</v>
      </c>
      <c r="L35" s="166">
        <v>0</v>
      </c>
      <c r="M35" s="166">
        <v>0</v>
      </c>
      <c r="N35" s="266">
        <f t="shared" si="0"/>
        <v>1</v>
      </c>
      <c r="O35" s="38"/>
    </row>
    <row r="36" spans="1:15" s="36" customFormat="1" ht="18" customHeight="1" x14ac:dyDescent="0.25">
      <c r="A36" s="268" t="s">
        <v>203</v>
      </c>
      <c r="B36" s="269" t="s">
        <v>188</v>
      </c>
      <c r="C36" s="270">
        <f t="shared" ref="C36:M36" si="2">SUM(C6:C33)</f>
        <v>6</v>
      </c>
      <c r="D36" s="270">
        <f t="shared" si="2"/>
        <v>20</v>
      </c>
      <c r="E36" s="270">
        <f t="shared" si="2"/>
        <v>1</v>
      </c>
      <c r="F36" s="270">
        <f t="shared" si="2"/>
        <v>1</v>
      </c>
      <c r="G36" s="270">
        <f t="shared" si="2"/>
        <v>14</v>
      </c>
      <c r="H36" s="270">
        <f t="shared" si="2"/>
        <v>76</v>
      </c>
      <c r="I36" s="270">
        <f t="shared" si="2"/>
        <v>1</v>
      </c>
      <c r="J36" s="270">
        <f t="shared" si="2"/>
        <v>1</v>
      </c>
      <c r="K36" s="270">
        <f t="shared" si="2"/>
        <v>8</v>
      </c>
      <c r="L36" s="270">
        <f t="shared" si="2"/>
        <v>1</v>
      </c>
      <c r="M36" s="270">
        <f t="shared" si="2"/>
        <v>28</v>
      </c>
      <c r="N36" s="270">
        <f>SUM(N6:N35)</f>
        <v>159</v>
      </c>
    </row>
    <row r="37" spans="1:15" ht="7.5" customHeight="1" x14ac:dyDescent="0.2">
      <c r="A37" s="18"/>
      <c r="B37" s="35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5" ht="15.75" customHeight="1" x14ac:dyDescent="0.2">
      <c r="A38" s="346" t="s">
        <v>297</v>
      </c>
      <c r="B38" s="347"/>
      <c r="C38" s="347"/>
      <c r="D38" s="347"/>
      <c r="E38" s="347"/>
      <c r="F38" s="347"/>
      <c r="G38" s="347"/>
      <c r="H38" s="347"/>
      <c r="I38" s="347"/>
      <c r="J38" s="347"/>
      <c r="K38" s="347"/>
      <c r="L38" s="347"/>
      <c r="M38" s="347"/>
      <c r="N38" s="348"/>
    </row>
    <row r="39" spans="1:15" ht="7.5" customHeight="1" x14ac:dyDescent="0.2">
      <c r="A39" s="18"/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5" ht="18" customHeight="1" thickBot="1" x14ac:dyDescent="0.25">
      <c r="A40" s="263" t="s">
        <v>304</v>
      </c>
      <c r="B40" s="264" t="s">
        <v>210</v>
      </c>
      <c r="C40" s="263" t="s">
        <v>207</v>
      </c>
      <c r="D40" s="263" t="s">
        <v>206</v>
      </c>
      <c r="E40" s="263" t="s">
        <v>287</v>
      </c>
      <c r="F40" s="263" t="s">
        <v>205</v>
      </c>
      <c r="G40" s="263" t="s">
        <v>200</v>
      </c>
      <c r="H40" s="263" t="s">
        <v>199</v>
      </c>
      <c r="I40" s="263" t="s">
        <v>288</v>
      </c>
      <c r="J40" s="263" t="s">
        <v>289</v>
      </c>
      <c r="K40" s="263" t="s">
        <v>198</v>
      </c>
      <c r="L40" s="263" t="s">
        <v>204</v>
      </c>
      <c r="M40" s="263" t="s">
        <v>197</v>
      </c>
      <c r="N40" s="263" t="s">
        <v>188</v>
      </c>
    </row>
    <row r="41" spans="1:15" ht="15" customHeight="1" x14ac:dyDescent="0.2">
      <c r="A41" s="175" t="str">
        <f t="shared" ref="A41:B44" si="3">A6</f>
        <v>A.001</v>
      </c>
      <c r="B41" s="265" t="str">
        <f t="shared" ca="1" si="3"/>
        <v>LIMPEZA 20H</v>
      </c>
      <c r="C41" s="272">
        <f ca="1">VLOOKUP($A41,'Quadro Resumo'!$A$21:$D$49,4,0)*C6</f>
        <v>0</v>
      </c>
      <c r="D41" s="272">
        <f ca="1">VLOOKUP($A41,'Quadro Resumo'!$A$21:$D$49,4,0)*D6</f>
        <v>0</v>
      </c>
      <c r="E41" s="272">
        <f ca="1">VLOOKUP($A41,'Quadro Resumo'!$A$21:$D$49,4,0)*E6</f>
        <v>0</v>
      </c>
      <c r="F41" s="272">
        <f ca="1">VLOOKUP($A41,'Quadro Resumo'!$A$21:$D$49,4,0)*F6</f>
        <v>0</v>
      </c>
      <c r="G41" s="272">
        <f ca="1">VLOOKUP($A41,'Quadro Resumo'!$A$21:$D$49,4,0)*G6</f>
        <v>0</v>
      </c>
      <c r="H41" s="272">
        <f ca="1">VLOOKUP($A41,'Quadro Resumo'!$A$21:$D$49,4,0)*H6</f>
        <v>2710.62</v>
      </c>
      <c r="I41" s="272">
        <f ca="1">VLOOKUP($A41,'Quadro Resumo'!$A$21:$D$49,4,0)*I6</f>
        <v>0</v>
      </c>
      <c r="J41" s="272">
        <f ca="1">VLOOKUP($A41,'Quadro Resumo'!$A$21:$D$49,4,0)*J6</f>
        <v>0</v>
      </c>
      <c r="K41" s="272">
        <f ca="1">VLOOKUP($A41,'Quadro Resumo'!$A$21:$D$49,4,0)*K6</f>
        <v>0</v>
      </c>
      <c r="L41" s="272">
        <f ca="1">VLOOKUP($A41,'Quadro Resumo'!$A$21:$D$49,4,0)*L6</f>
        <v>0</v>
      </c>
      <c r="M41" s="272">
        <f ca="1">VLOOKUP($A41,'Quadro Resumo'!$A$21:$D$49,4,0)*M6</f>
        <v>0</v>
      </c>
      <c r="N41" s="266">
        <f t="shared" ref="N41:N70" ca="1" si="4">SUM(C41:M41)</f>
        <v>2710.62</v>
      </c>
      <c r="O41" s="38"/>
    </row>
    <row r="42" spans="1:15" ht="15" customHeight="1" x14ac:dyDescent="0.2">
      <c r="A42" s="167" t="str">
        <f t="shared" si="3"/>
        <v>A.002</v>
      </c>
      <c r="B42" s="267" t="str">
        <f t="shared" ca="1" si="3"/>
        <v>LIMPEZA 44H</v>
      </c>
      <c r="C42" s="273">
        <f ca="1">VLOOKUP($A42,'Quadro Resumo'!$A$21:$D$49,4,0)*C7</f>
        <v>0</v>
      </c>
      <c r="D42" s="273">
        <f ca="1">VLOOKUP($A42,'Quadro Resumo'!$A$21:$D$49,4,0)*D7</f>
        <v>0</v>
      </c>
      <c r="E42" s="273">
        <f ca="1">VLOOKUP($A42,'Quadro Resumo'!$A$21:$D$49,4,0)*E7</f>
        <v>0</v>
      </c>
      <c r="F42" s="273">
        <f ca="1">VLOOKUP($A42,'Quadro Resumo'!$A$21:$D$49,4,0)*F7</f>
        <v>0</v>
      </c>
      <c r="G42" s="273">
        <f ca="1">VLOOKUP($A42,'Quadro Resumo'!$A$21:$D$49,4,0)*G7</f>
        <v>0</v>
      </c>
      <c r="H42" s="273">
        <f ca="1">VLOOKUP($A42,'Quadro Resumo'!$A$21:$D$49,4,0)*H7</f>
        <v>102218.6</v>
      </c>
      <c r="I42" s="273">
        <f ca="1">VLOOKUP($A42,'Quadro Resumo'!$A$21:$D$49,4,0)*I7</f>
        <v>0</v>
      </c>
      <c r="J42" s="273">
        <f ca="1">VLOOKUP($A42,'Quadro Resumo'!$A$21:$D$49,4,0)*J7</f>
        <v>0</v>
      </c>
      <c r="K42" s="273">
        <f ca="1">VLOOKUP($A42,'Quadro Resumo'!$A$21:$D$49,4,0)*K7</f>
        <v>0</v>
      </c>
      <c r="L42" s="273">
        <f ca="1">VLOOKUP($A42,'Quadro Resumo'!$A$21:$D$49,4,0)*L7</f>
        <v>0</v>
      </c>
      <c r="M42" s="273">
        <f ca="1">VLOOKUP($A42,'Quadro Resumo'!$A$21:$D$49,4,0)*M7</f>
        <v>0</v>
      </c>
      <c r="N42" s="266">
        <f t="shared" ca="1" si="4"/>
        <v>102218.6</v>
      </c>
      <c r="O42" s="38"/>
    </row>
    <row r="43" spans="1:15" ht="15" customHeight="1" x14ac:dyDescent="0.2">
      <c r="A43" s="167" t="str">
        <f t="shared" si="3"/>
        <v>A.101</v>
      </c>
      <c r="B43" s="267" t="str">
        <f t="shared" ca="1" si="3"/>
        <v>LIMPEZA COM COPEIRAGEM 35H</v>
      </c>
      <c r="C43" s="273">
        <f ca="1">VLOOKUP($A43,'Quadro Resumo'!$A$21:$D$49,4,0)*C8</f>
        <v>0</v>
      </c>
      <c r="D43" s="273">
        <f ca="1">VLOOKUP($A43,'Quadro Resumo'!$A$21:$D$49,4,0)*D8</f>
        <v>0</v>
      </c>
      <c r="E43" s="273">
        <f ca="1">VLOOKUP($A43,'Quadro Resumo'!$A$21:$D$49,4,0)*E8</f>
        <v>0</v>
      </c>
      <c r="F43" s="273">
        <f ca="1">VLOOKUP($A43,'Quadro Resumo'!$A$21:$D$49,4,0)*F8</f>
        <v>0</v>
      </c>
      <c r="G43" s="273">
        <f ca="1">VLOOKUP($A43,'Quadro Resumo'!$A$21:$D$49,4,0)*G8</f>
        <v>0</v>
      </c>
      <c r="H43" s="273">
        <f ca="1">VLOOKUP($A43,'Quadro Resumo'!$A$21:$D$49,4,0)*H8</f>
        <v>0</v>
      </c>
      <c r="I43" s="273">
        <f ca="1">VLOOKUP($A43,'Quadro Resumo'!$A$21:$D$49,4,0)*I8</f>
        <v>0</v>
      </c>
      <c r="J43" s="273">
        <f ca="1">VLOOKUP($A43,'Quadro Resumo'!$A$21:$D$49,4,0)*J8</f>
        <v>4079.03</v>
      </c>
      <c r="K43" s="273">
        <f ca="1">VLOOKUP($A43,'Quadro Resumo'!$A$21:$D$49,4,0)*K8</f>
        <v>0</v>
      </c>
      <c r="L43" s="273">
        <f ca="1">VLOOKUP($A43,'Quadro Resumo'!$A$21:$D$49,4,0)*L8</f>
        <v>0</v>
      </c>
      <c r="M43" s="273">
        <f ca="1">VLOOKUP($A43,'Quadro Resumo'!$A$21:$D$49,4,0)*M8</f>
        <v>0</v>
      </c>
      <c r="N43" s="266">
        <f t="shared" ca="1" si="4"/>
        <v>4079.03</v>
      </c>
      <c r="O43" s="38"/>
    </row>
    <row r="44" spans="1:15" ht="15" customHeight="1" x14ac:dyDescent="0.2">
      <c r="A44" s="167" t="str">
        <f t="shared" si="3"/>
        <v>A.102</v>
      </c>
      <c r="B44" s="267" t="str">
        <f t="shared" ca="1" si="3"/>
        <v>LIMPEZA INSALUBRE COM COPEIRAGEM 20H</v>
      </c>
      <c r="C44" s="273">
        <f ca="1">VLOOKUP($A44,'Quadro Resumo'!$A$21:$D$49,4,0)*C9</f>
        <v>0</v>
      </c>
      <c r="D44" s="273">
        <f ca="1">VLOOKUP($A44,'Quadro Resumo'!$A$21:$D$49,4,0)*D9</f>
        <v>0</v>
      </c>
      <c r="E44" s="273">
        <f ca="1">VLOOKUP($A44,'Quadro Resumo'!$A$21:$D$49,4,0)*E9</f>
        <v>0</v>
      </c>
      <c r="F44" s="273">
        <f ca="1">VLOOKUP($A44,'Quadro Resumo'!$A$21:$D$49,4,0)*F9</f>
        <v>0</v>
      </c>
      <c r="G44" s="273">
        <f ca="1">VLOOKUP($A44,'Quadro Resumo'!$A$21:$D$49,4,0)*G9</f>
        <v>3441.58</v>
      </c>
      <c r="H44" s="273">
        <f ca="1">VLOOKUP($A44,'Quadro Resumo'!$A$21:$D$49,4,0)*H9</f>
        <v>0</v>
      </c>
      <c r="I44" s="273">
        <f ca="1">VLOOKUP($A44,'Quadro Resumo'!$A$21:$D$49,4,0)*I9</f>
        <v>0</v>
      </c>
      <c r="J44" s="273">
        <f ca="1">VLOOKUP($A44,'Quadro Resumo'!$A$21:$D$49,4,0)*J9</f>
        <v>0</v>
      </c>
      <c r="K44" s="273">
        <f ca="1">VLOOKUP($A44,'Quadro Resumo'!$A$21:$D$49,4,0)*K9</f>
        <v>0</v>
      </c>
      <c r="L44" s="273">
        <f ca="1">VLOOKUP($A44,'Quadro Resumo'!$A$21:$D$49,4,0)*L9</f>
        <v>0</v>
      </c>
      <c r="M44" s="273">
        <f ca="1">VLOOKUP($A44,'Quadro Resumo'!$A$21:$D$49,4,0)*M9</f>
        <v>0</v>
      </c>
      <c r="N44" s="266">
        <f t="shared" ca="1" si="4"/>
        <v>3441.58</v>
      </c>
      <c r="O44" s="38"/>
    </row>
    <row r="45" spans="1:15" ht="15" customHeight="1" x14ac:dyDescent="0.2">
      <c r="A45" s="167" t="str">
        <f t="shared" ref="A45:B45" si="5">A10</f>
        <v>A.103</v>
      </c>
      <c r="B45" s="267" t="str">
        <f t="shared" ca="1" si="5"/>
        <v>LIMPEZA INSALUBRE COM COPEIRAGEM 40H</v>
      </c>
      <c r="C45" s="273">
        <f ca="1">VLOOKUP($A45,'Quadro Resumo'!$A$21:$D$49,4,0)*C10</f>
        <v>0</v>
      </c>
      <c r="D45" s="273">
        <f ca="1">VLOOKUP($A45,'Quadro Resumo'!$A$21:$D$49,4,0)*D10</f>
        <v>0</v>
      </c>
      <c r="E45" s="273">
        <f ca="1">VLOOKUP($A45,'Quadro Resumo'!$A$21:$D$49,4,0)*E10</f>
        <v>0</v>
      </c>
      <c r="F45" s="273">
        <f ca="1">VLOOKUP($A45,'Quadro Resumo'!$A$21:$D$49,4,0)*F10</f>
        <v>0</v>
      </c>
      <c r="G45" s="273">
        <f ca="1">VLOOKUP($A45,'Quadro Resumo'!$A$21:$D$49,4,0)*G10</f>
        <v>0</v>
      </c>
      <c r="H45" s="273">
        <f ca="1">VLOOKUP($A45,'Quadro Resumo'!$A$21:$D$49,4,0)*H10</f>
        <v>0</v>
      </c>
      <c r="I45" s="273">
        <f ca="1">VLOOKUP($A45,'Quadro Resumo'!$A$21:$D$49,4,0)*I10</f>
        <v>0</v>
      </c>
      <c r="J45" s="273">
        <f ca="1">VLOOKUP($A45,'Quadro Resumo'!$A$21:$D$49,4,0)*J10</f>
        <v>0</v>
      </c>
      <c r="K45" s="273">
        <f ca="1">VLOOKUP($A45,'Quadro Resumo'!$A$21:$D$49,4,0)*K10</f>
        <v>0</v>
      </c>
      <c r="L45" s="273">
        <f ca="1">VLOOKUP($A45,'Quadro Resumo'!$A$21:$D$49,4,0)*L10</f>
        <v>0</v>
      </c>
      <c r="M45" s="273">
        <f ca="1">VLOOKUP($A45,'Quadro Resumo'!$A$21:$D$49,4,0)*M10</f>
        <v>30941.159999999996</v>
      </c>
      <c r="N45" s="266">
        <f t="shared" ca="1" si="4"/>
        <v>30941.159999999996</v>
      </c>
      <c r="O45" s="38"/>
    </row>
    <row r="46" spans="1:15" ht="15" customHeight="1" x14ac:dyDescent="0.2">
      <c r="A46" s="167" t="str">
        <f t="shared" ref="A46:B46" si="6">A11</f>
        <v>A.201</v>
      </c>
      <c r="B46" s="267" t="str">
        <f t="shared" ca="1" si="6"/>
        <v>LIMPEZA INSALUBRE 26H</v>
      </c>
      <c r="C46" s="273">
        <f ca="1">VLOOKUP($A46,'Quadro Resumo'!$A$21:$D$49,4,0)*C11</f>
        <v>0</v>
      </c>
      <c r="D46" s="273">
        <f ca="1">VLOOKUP($A46,'Quadro Resumo'!$A$21:$D$49,4,0)*D11</f>
        <v>0</v>
      </c>
      <c r="E46" s="273">
        <f ca="1">VLOOKUP($A46,'Quadro Resumo'!$A$21:$D$49,4,0)*E11</f>
        <v>0</v>
      </c>
      <c r="F46" s="273">
        <f ca="1">VLOOKUP($A46,'Quadro Resumo'!$A$21:$D$49,4,0)*F11</f>
        <v>0</v>
      </c>
      <c r="G46" s="273">
        <f ca="1">VLOOKUP($A46,'Quadro Resumo'!$A$21:$D$49,4,0)*G11</f>
        <v>0</v>
      </c>
      <c r="H46" s="273">
        <f ca="1">VLOOKUP($A46,'Quadro Resumo'!$A$21:$D$49,4,0)*H11</f>
        <v>0</v>
      </c>
      <c r="I46" s="273">
        <f ca="1">VLOOKUP($A46,'Quadro Resumo'!$A$21:$D$49,4,0)*I11</f>
        <v>0</v>
      </c>
      <c r="J46" s="273">
        <f ca="1">VLOOKUP($A46,'Quadro Resumo'!$A$21:$D$49,4,0)*J11</f>
        <v>0</v>
      </c>
      <c r="K46" s="273">
        <f ca="1">VLOOKUP($A46,'Quadro Resumo'!$A$21:$D$49,4,0)*K11</f>
        <v>0</v>
      </c>
      <c r="L46" s="273">
        <f ca="1">VLOOKUP($A46,'Quadro Resumo'!$A$21:$D$49,4,0)*L11</f>
        <v>3805.79</v>
      </c>
      <c r="M46" s="273">
        <f ca="1">VLOOKUP($A46,'Quadro Resumo'!$A$21:$D$49,4,0)*M11</f>
        <v>0</v>
      </c>
      <c r="N46" s="266">
        <f t="shared" ca="1" si="4"/>
        <v>3805.79</v>
      </c>
      <c r="O46" s="38"/>
    </row>
    <row r="47" spans="1:15" ht="15" customHeight="1" x14ac:dyDescent="0.2">
      <c r="A47" s="167" t="str">
        <f t="shared" ref="A47:B47" si="7">A12</f>
        <v>A.202</v>
      </c>
      <c r="B47" s="267" t="str">
        <f t="shared" ca="1" si="7"/>
        <v>LIMPEZA INSALUBRE 35H</v>
      </c>
      <c r="C47" s="273">
        <f ca="1">VLOOKUP($A47,'Quadro Resumo'!$A$21:$D$49,4,0)*C12</f>
        <v>13593.99</v>
      </c>
      <c r="D47" s="273">
        <f ca="1">VLOOKUP($A47,'Quadro Resumo'!$A$21:$D$49,4,0)*D12</f>
        <v>0</v>
      </c>
      <c r="E47" s="273">
        <f ca="1">VLOOKUP($A47,'Quadro Resumo'!$A$21:$D$49,4,0)*E12</f>
        <v>4531.33</v>
      </c>
      <c r="F47" s="273">
        <f ca="1">VLOOKUP($A47,'Quadro Resumo'!$A$21:$D$49,4,0)*F12</f>
        <v>4531.33</v>
      </c>
      <c r="G47" s="273">
        <f ca="1">VLOOKUP($A47,'Quadro Resumo'!$A$21:$D$49,4,0)*G12</f>
        <v>9062.66</v>
      </c>
      <c r="H47" s="273">
        <f ca="1">VLOOKUP($A47,'Quadro Resumo'!$A$21:$D$49,4,0)*H12</f>
        <v>0</v>
      </c>
      <c r="I47" s="273">
        <f ca="1">VLOOKUP($A47,'Quadro Resumo'!$A$21:$D$49,4,0)*I12</f>
        <v>0</v>
      </c>
      <c r="J47" s="273">
        <f ca="1">VLOOKUP($A47,'Quadro Resumo'!$A$21:$D$49,4,0)*J12</f>
        <v>0</v>
      </c>
      <c r="K47" s="273">
        <f ca="1">VLOOKUP($A47,'Quadro Resumo'!$A$21:$D$49,4,0)*K12</f>
        <v>0</v>
      </c>
      <c r="L47" s="273">
        <f ca="1">VLOOKUP($A47,'Quadro Resumo'!$A$21:$D$49,4,0)*L12</f>
        <v>0</v>
      </c>
      <c r="M47" s="273">
        <f ca="1">VLOOKUP($A47,'Quadro Resumo'!$A$21:$D$49,4,0)*M12</f>
        <v>0</v>
      </c>
      <c r="N47" s="266">
        <f t="shared" ca="1" si="4"/>
        <v>31719.31</v>
      </c>
      <c r="O47" s="38"/>
    </row>
    <row r="48" spans="1:15" ht="15" customHeight="1" x14ac:dyDescent="0.2">
      <c r="A48" s="167" t="str">
        <f t="shared" ref="A48:B48" si="8">A13</f>
        <v>A.203</v>
      </c>
      <c r="B48" s="267" t="str">
        <f t="shared" ca="1" si="8"/>
        <v>LIMPEZA INSALUBRE 40H</v>
      </c>
      <c r="C48" s="273">
        <f ca="1">VLOOKUP($A48,'Quadro Resumo'!$A$21:$D$49,4,0)*C13</f>
        <v>0</v>
      </c>
      <c r="D48" s="273">
        <f ca="1">VLOOKUP($A48,'Quadro Resumo'!$A$21:$D$49,4,0)*D13</f>
        <v>0</v>
      </c>
      <c r="E48" s="273">
        <f ca="1">VLOOKUP($A48,'Quadro Resumo'!$A$21:$D$49,4,0)*E13</f>
        <v>0</v>
      </c>
      <c r="F48" s="273">
        <f ca="1">VLOOKUP($A48,'Quadro Resumo'!$A$21:$D$49,4,0)*F13</f>
        <v>0</v>
      </c>
      <c r="G48" s="273">
        <f ca="1">VLOOKUP($A48,'Quadro Resumo'!$A$21:$D$49,4,0)*G13</f>
        <v>0</v>
      </c>
      <c r="H48" s="273">
        <f ca="1">VLOOKUP($A48,'Quadro Resumo'!$A$21:$D$49,4,0)*H13</f>
        <v>0</v>
      </c>
      <c r="I48" s="273">
        <f ca="1">VLOOKUP($A48,'Quadro Resumo'!$A$21:$D$49,4,0)*I13</f>
        <v>0</v>
      </c>
      <c r="J48" s="273">
        <f ca="1">VLOOKUP($A48,'Quadro Resumo'!$A$21:$D$49,4,0)*J13</f>
        <v>0</v>
      </c>
      <c r="K48" s="273">
        <f ca="1">VLOOKUP($A48,'Quadro Resumo'!$A$21:$D$49,4,0)*K13</f>
        <v>0</v>
      </c>
      <c r="L48" s="273">
        <f ca="1">VLOOKUP($A48,'Quadro Resumo'!$A$21:$D$49,4,0)*L13</f>
        <v>0</v>
      </c>
      <c r="M48" s="273">
        <f ca="1">VLOOKUP($A48,'Quadro Resumo'!$A$21:$D$49,4,0)*M13</f>
        <v>49448.9</v>
      </c>
      <c r="N48" s="266">
        <f t="shared" ca="1" si="4"/>
        <v>49448.9</v>
      </c>
      <c r="O48" s="38"/>
    </row>
    <row r="49" spans="1:15" ht="15" customHeight="1" x14ac:dyDescent="0.2">
      <c r="A49" s="167" t="str">
        <f t="shared" ref="A49:B49" si="9">A14</f>
        <v>A.204</v>
      </c>
      <c r="B49" s="267" t="str">
        <f t="shared" ca="1" si="9"/>
        <v>LIMPEZA INSALUBRE 44H</v>
      </c>
      <c r="C49" s="273">
        <f ca="1">VLOOKUP($A49,'Quadro Resumo'!$A$21:$D$49,4,0)*C14</f>
        <v>0</v>
      </c>
      <c r="D49" s="273">
        <f ca="1">VLOOKUP($A49,'Quadro Resumo'!$A$21:$D$49,4,0)*D14</f>
        <v>0</v>
      </c>
      <c r="E49" s="273">
        <f ca="1">VLOOKUP($A49,'Quadro Resumo'!$A$21:$D$49,4,0)*E14</f>
        <v>0</v>
      </c>
      <c r="F49" s="273">
        <f ca="1">VLOOKUP($A49,'Quadro Resumo'!$A$21:$D$49,4,0)*F14</f>
        <v>0</v>
      </c>
      <c r="G49" s="273">
        <f ca="1">VLOOKUP($A49,'Quadro Resumo'!$A$21:$D$49,4,0)*G14</f>
        <v>0</v>
      </c>
      <c r="H49" s="273">
        <f ca="1">VLOOKUP($A49,'Quadro Resumo'!$A$21:$D$49,4,0)*H14</f>
        <v>68464.239999999991</v>
      </c>
      <c r="I49" s="273">
        <f ca="1">VLOOKUP($A49,'Quadro Resumo'!$A$21:$D$49,4,0)*I14</f>
        <v>0</v>
      </c>
      <c r="J49" s="273">
        <f ca="1">VLOOKUP($A49,'Quadro Resumo'!$A$21:$D$49,4,0)*J14</f>
        <v>0</v>
      </c>
      <c r="K49" s="273">
        <f ca="1">VLOOKUP($A49,'Quadro Resumo'!$A$21:$D$49,4,0)*K14</f>
        <v>0</v>
      </c>
      <c r="L49" s="273">
        <f ca="1">VLOOKUP($A49,'Quadro Resumo'!$A$21:$D$49,4,0)*L14</f>
        <v>0</v>
      </c>
      <c r="M49" s="273">
        <f ca="1">VLOOKUP($A49,'Quadro Resumo'!$A$21:$D$49,4,0)*M14</f>
        <v>0</v>
      </c>
      <c r="N49" s="266">
        <f t="shared" ca="1" si="4"/>
        <v>68464.239999999991</v>
      </c>
      <c r="O49" s="38"/>
    </row>
    <row r="50" spans="1:15" ht="15" customHeight="1" x14ac:dyDescent="0.2">
      <c r="A50" s="167" t="str">
        <f t="shared" ref="A50:B70" si="10">A15</f>
        <v>A.205</v>
      </c>
      <c r="B50" s="267" t="str">
        <f t="shared" ca="1" si="10"/>
        <v>LIMPEZA INSALUBRE 06X12</v>
      </c>
      <c r="C50" s="273">
        <f ca="1">VLOOKUP($A50,'Quadro Resumo'!$A$21:$D$49,4,0)*C15</f>
        <v>0</v>
      </c>
      <c r="D50" s="273">
        <f ca="1">VLOOKUP($A50,'Quadro Resumo'!$A$21:$D$49,4,0)*D15</f>
        <v>0</v>
      </c>
      <c r="E50" s="273">
        <f ca="1">VLOOKUP($A50,'Quadro Resumo'!$A$21:$D$49,4,0)*E15</f>
        <v>0</v>
      </c>
      <c r="F50" s="273">
        <f ca="1">VLOOKUP($A50,'Quadro Resumo'!$A$21:$D$49,4,0)*F15</f>
        <v>0</v>
      </c>
      <c r="G50" s="273">
        <f ca="1">VLOOKUP($A50,'Quadro Resumo'!$A$21:$D$49,4,0)*G15</f>
        <v>0</v>
      </c>
      <c r="H50" s="273">
        <f ca="1">VLOOKUP($A50,'Quadro Resumo'!$A$21:$D$49,4,0)*H15</f>
        <v>0</v>
      </c>
      <c r="I50" s="273">
        <f ca="1">VLOOKUP($A50,'Quadro Resumo'!$A$21:$D$49,4,0)*I15</f>
        <v>0</v>
      </c>
      <c r="J50" s="273">
        <f ca="1">VLOOKUP($A50,'Quadro Resumo'!$A$21:$D$49,4,0)*J15</f>
        <v>0</v>
      </c>
      <c r="K50" s="273">
        <f ca="1">VLOOKUP($A50,'Quadro Resumo'!$A$21:$D$49,4,0)*K15</f>
        <v>0</v>
      </c>
      <c r="L50" s="273">
        <f ca="1">VLOOKUP($A50,'Quadro Resumo'!$A$21:$D$49,4,0)*L15</f>
        <v>0</v>
      </c>
      <c r="M50" s="273">
        <f ca="1">VLOOKUP($A50,'Quadro Resumo'!$A$21:$D$49,4,0)*M15</f>
        <v>10217.02</v>
      </c>
      <c r="N50" s="266">
        <f t="shared" ca="1" si="4"/>
        <v>10217.02</v>
      </c>
      <c r="O50" s="38"/>
    </row>
    <row r="51" spans="1:15" ht="15" customHeight="1" x14ac:dyDescent="0.2">
      <c r="A51" s="167" t="str">
        <f t="shared" si="10"/>
        <v>A.206</v>
      </c>
      <c r="B51" s="267" t="str">
        <f t="shared" ca="1" si="10"/>
        <v>LIMPEZA INSALUBRE NOTURNA INTRA 12X36</v>
      </c>
      <c r="C51" s="273">
        <f ca="1">VLOOKUP($A51,'Quadro Resumo'!$A$21:$D$49,4,0)*C16</f>
        <v>0</v>
      </c>
      <c r="D51" s="273">
        <f ca="1">VLOOKUP($A51,'Quadro Resumo'!$A$21:$D$49,4,0)*D16</f>
        <v>0</v>
      </c>
      <c r="E51" s="273">
        <f ca="1">VLOOKUP($A51,'Quadro Resumo'!$A$21:$D$49,4,0)*E16</f>
        <v>0</v>
      </c>
      <c r="F51" s="273">
        <f ca="1">VLOOKUP($A51,'Quadro Resumo'!$A$21:$D$49,4,0)*F16</f>
        <v>0</v>
      </c>
      <c r="G51" s="273">
        <f ca="1">VLOOKUP($A51,'Quadro Resumo'!$A$21:$D$49,4,0)*G16</f>
        <v>0</v>
      </c>
      <c r="H51" s="273">
        <f ca="1">VLOOKUP($A51,'Quadro Resumo'!$A$21:$D$49,4,0)*H16</f>
        <v>0</v>
      </c>
      <c r="I51" s="273">
        <f ca="1">VLOOKUP($A51,'Quadro Resumo'!$A$21:$D$49,4,0)*I16</f>
        <v>0</v>
      </c>
      <c r="J51" s="273">
        <f ca="1">VLOOKUP($A51,'Quadro Resumo'!$A$21:$D$49,4,0)*J16</f>
        <v>0</v>
      </c>
      <c r="K51" s="273">
        <f ca="1">VLOOKUP($A51,'Quadro Resumo'!$A$21:$D$49,4,0)*K16</f>
        <v>0</v>
      </c>
      <c r="L51" s="273">
        <f ca="1">VLOOKUP($A51,'Quadro Resumo'!$A$21:$D$49,4,0)*L16</f>
        <v>0</v>
      </c>
      <c r="M51" s="273">
        <f ca="1">VLOOKUP($A51,'Quadro Resumo'!$A$21:$D$49,4,0)*M16</f>
        <v>12051.02</v>
      </c>
      <c r="N51" s="266">
        <f t="shared" ca="1" si="4"/>
        <v>12051.02</v>
      </c>
      <c r="O51" s="38"/>
    </row>
    <row r="52" spans="1:15" ht="15" customHeight="1" x14ac:dyDescent="0.2">
      <c r="A52" s="167" t="str">
        <f t="shared" si="10"/>
        <v>A.301</v>
      </c>
      <c r="B52" s="267" t="str">
        <f t="shared" ca="1" si="10"/>
        <v>LIMPEZA DE PISCINA 35H</v>
      </c>
      <c r="C52" s="273">
        <f ca="1">VLOOKUP($A52,'Quadro Resumo'!$A$21:$D$49,4,0)*C17</f>
        <v>3844.32</v>
      </c>
      <c r="D52" s="273">
        <f ca="1">VLOOKUP($A52,'Quadro Resumo'!$A$21:$D$49,4,0)*D17</f>
        <v>0</v>
      </c>
      <c r="E52" s="273">
        <f ca="1">VLOOKUP($A52,'Quadro Resumo'!$A$21:$D$49,4,0)*E17</f>
        <v>0</v>
      </c>
      <c r="F52" s="273">
        <f ca="1">VLOOKUP($A52,'Quadro Resumo'!$A$21:$D$49,4,0)*F17</f>
        <v>0</v>
      </c>
      <c r="G52" s="273">
        <f ca="1">VLOOKUP($A52,'Quadro Resumo'!$A$21:$D$49,4,0)*G17</f>
        <v>0</v>
      </c>
      <c r="H52" s="273">
        <f ca="1">VLOOKUP($A52,'Quadro Resumo'!$A$21:$D$49,4,0)*H17</f>
        <v>0</v>
      </c>
      <c r="I52" s="273">
        <f ca="1">VLOOKUP($A52,'Quadro Resumo'!$A$21:$D$49,4,0)*I17</f>
        <v>0</v>
      </c>
      <c r="J52" s="273">
        <f ca="1">VLOOKUP($A52,'Quadro Resumo'!$A$21:$D$49,4,0)*J17</f>
        <v>0</v>
      </c>
      <c r="K52" s="273">
        <f ca="1">VLOOKUP($A52,'Quadro Resumo'!$A$21:$D$49,4,0)*K17</f>
        <v>0</v>
      </c>
      <c r="L52" s="273">
        <f ca="1">VLOOKUP($A52,'Quadro Resumo'!$A$21:$D$49,4,0)*L17</f>
        <v>0</v>
      </c>
      <c r="M52" s="273">
        <f ca="1">VLOOKUP($A52,'Quadro Resumo'!$A$21:$D$49,4,0)*M17</f>
        <v>0</v>
      </c>
      <c r="N52" s="266">
        <f t="shared" ca="1" si="4"/>
        <v>3844.32</v>
      </c>
      <c r="O52" s="38"/>
    </row>
    <row r="53" spans="1:15" ht="15" customHeight="1" x14ac:dyDescent="0.2">
      <c r="A53" s="167" t="str">
        <f t="shared" si="10"/>
        <v>A.401</v>
      </c>
      <c r="B53" s="267" t="str">
        <f t="shared" ca="1" si="10"/>
        <v>LIMPEZA E CONSERVAÇÃO 35H</v>
      </c>
      <c r="C53" s="273">
        <f ca="1">VLOOKUP($A53,'Quadro Resumo'!$A$21:$D$49,4,0)*C18</f>
        <v>7946.5</v>
      </c>
      <c r="D53" s="273">
        <f ca="1">VLOOKUP($A53,'Quadro Resumo'!$A$21:$D$49,4,0)*D18</f>
        <v>0</v>
      </c>
      <c r="E53" s="273">
        <f ca="1">VLOOKUP($A53,'Quadro Resumo'!$A$21:$D$49,4,0)*E18</f>
        <v>0</v>
      </c>
      <c r="F53" s="273">
        <f ca="1">VLOOKUP($A53,'Quadro Resumo'!$A$21:$D$49,4,0)*F18</f>
        <v>0</v>
      </c>
      <c r="G53" s="273">
        <f ca="1">VLOOKUP($A53,'Quadro Resumo'!$A$21:$D$49,4,0)*G18</f>
        <v>0</v>
      </c>
      <c r="H53" s="273">
        <f ca="1">VLOOKUP($A53,'Quadro Resumo'!$A$21:$D$49,4,0)*H18</f>
        <v>0</v>
      </c>
      <c r="I53" s="273">
        <f ca="1">VLOOKUP($A53,'Quadro Resumo'!$A$21:$D$49,4,0)*I18</f>
        <v>0</v>
      </c>
      <c r="J53" s="273">
        <f ca="1">VLOOKUP($A53,'Quadro Resumo'!$A$21:$D$49,4,0)*J18</f>
        <v>0</v>
      </c>
      <c r="K53" s="273">
        <f ca="1">VLOOKUP($A53,'Quadro Resumo'!$A$21:$D$49,4,0)*K18</f>
        <v>11919.75</v>
      </c>
      <c r="L53" s="273">
        <f ca="1">VLOOKUP($A53,'Quadro Resumo'!$A$21:$D$49,4,0)*L18</f>
        <v>0</v>
      </c>
      <c r="M53" s="273">
        <f ca="1">VLOOKUP($A53,'Quadro Resumo'!$A$21:$D$49,4,0)*M18</f>
        <v>0</v>
      </c>
      <c r="N53" s="266">
        <f t="shared" ca="1" si="4"/>
        <v>19866.25</v>
      </c>
      <c r="O53" s="38"/>
    </row>
    <row r="54" spans="1:15" ht="15" customHeight="1" x14ac:dyDescent="0.2">
      <c r="A54" s="167" t="str">
        <f t="shared" si="10"/>
        <v>A.402</v>
      </c>
      <c r="B54" s="267" t="str">
        <f t="shared" ca="1" si="10"/>
        <v>LIMPEZA E CONSERVAÇÃO 42H</v>
      </c>
      <c r="C54" s="273">
        <f ca="1">VLOOKUP($A54,'Quadro Resumo'!$A$21:$D$49,4,0)*C19</f>
        <v>0</v>
      </c>
      <c r="D54" s="273">
        <f ca="1">VLOOKUP($A54,'Quadro Resumo'!$A$21:$D$49,4,0)*D19</f>
        <v>0</v>
      </c>
      <c r="E54" s="273">
        <f ca="1">VLOOKUP($A54,'Quadro Resumo'!$A$21:$D$49,4,0)*E19</f>
        <v>0</v>
      </c>
      <c r="F54" s="273">
        <f ca="1">VLOOKUP($A54,'Quadro Resumo'!$A$21:$D$49,4,0)*F19</f>
        <v>0</v>
      </c>
      <c r="G54" s="273">
        <f ca="1">VLOOKUP($A54,'Quadro Resumo'!$A$21:$D$49,4,0)*G19</f>
        <v>0</v>
      </c>
      <c r="H54" s="273">
        <f ca="1">VLOOKUP($A54,'Quadro Resumo'!$A$21:$D$49,4,0)*H19</f>
        <v>0</v>
      </c>
      <c r="I54" s="273">
        <f ca="1">VLOOKUP($A54,'Quadro Resumo'!$A$21:$D$49,4,0)*I19</f>
        <v>0</v>
      </c>
      <c r="J54" s="273">
        <f ca="1">VLOOKUP($A54,'Quadro Resumo'!$A$21:$D$49,4,0)*J19</f>
        <v>0</v>
      </c>
      <c r="K54" s="273">
        <f ca="1">VLOOKUP($A54,'Quadro Resumo'!$A$21:$D$49,4,0)*K19</f>
        <v>4541.3900000000003</v>
      </c>
      <c r="L54" s="273">
        <f ca="1">VLOOKUP($A54,'Quadro Resumo'!$A$21:$D$49,4,0)*L19</f>
        <v>0</v>
      </c>
      <c r="M54" s="273">
        <f ca="1">VLOOKUP($A54,'Quadro Resumo'!$A$21:$D$49,4,0)*M19</f>
        <v>0</v>
      </c>
      <c r="N54" s="266">
        <f t="shared" ca="1" si="4"/>
        <v>4541.3900000000003</v>
      </c>
      <c r="O54" s="38"/>
    </row>
    <row r="55" spans="1:15" ht="15" customHeight="1" x14ac:dyDescent="0.2">
      <c r="A55" s="167" t="str">
        <f t="shared" si="10"/>
        <v>A.403</v>
      </c>
      <c r="B55" s="267" t="str">
        <f t="shared" ca="1" si="10"/>
        <v>LIMPEZA E CONSERVAÇÃO 44H</v>
      </c>
      <c r="C55" s="273">
        <f ca="1">VLOOKUP($A55,'Quadro Resumo'!$A$21:$D$49,4,0)*C20</f>
        <v>0</v>
      </c>
      <c r="D55" s="273">
        <f ca="1">VLOOKUP($A55,'Quadro Resumo'!$A$21:$D$49,4,0)*D20</f>
        <v>0</v>
      </c>
      <c r="E55" s="273">
        <f ca="1">VLOOKUP($A55,'Quadro Resumo'!$A$21:$D$49,4,0)*E20</f>
        <v>0</v>
      </c>
      <c r="F55" s="273">
        <f ca="1">VLOOKUP($A55,'Quadro Resumo'!$A$21:$D$49,4,0)*F20</f>
        <v>0</v>
      </c>
      <c r="G55" s="273">
        <f ca="1">VLOOKUP($A55,'Quadro Resumo'!$A$21:$D$49,4,0)*G20</f>
        <v>0</v>
      </c>
      <c r="H55" s="273">
        <f ca="1">VLOOKUP($A55,'Quadro Resumo'!$A$21:$D$49,4,0)*H20</f>
        <v>0</v>
      </c>
      <c r="I55" s="273">
        <f ca="1">VLOOKUP($A55,'Quadro Resumo'!$A$21:$D$49,4,0)*I20</f>
        <v>0</v>
      </c>
      <c r="J55" s="273">
        <f ca="1">VLOOKUP($A55,'Quadro Resumo'!$A$21:$D$49,4,0)*J20</f>
        <v>0</v>
      </c>
      <c r="K55" s="273">
        <f ca="1">VLOOKUP($A55,'Quadro Resumo'!$A$21:$D$49,4,0)*K20</f>
        <v>18851.48</v>
      </c>
      <c r="L55" s="273">
        <f ca="1">VLOOKUP($A55,'Quadro Resumo'!$A$21:$D$49,4,0)*L20</f>
        <v>0</v>
      </c>
      <c r="M55" s="273">
        <f ca="1">VLOOKUP($A55,'Quadro Resumo'!$A$21:$D$49,4,0)*M20</f>
        <v>0</v>
      </c>
      <c r="N55" s="266">
        <f t="shared" ca="1" si="4"/>
        <v>18851.48</v>
      </c>
      <c r="O55" s="38"/>
    </row>
    <row r="56" spans="1:15" ht="15" customHeight="1" x14ac:dyDescent="0.2">
      <c r="A56" s="167" t="str">
        <f t="shared" si="10"/>
        <v>B.001</v>
      </c>
      <c r="B56" s="267" t="str">
        <f t="shared" ca="1" si="10"/>
        <v>CARREGAMENTO 35H</v>
      </c>
      <c r="C56" s="273">
        <f ca="1">VLOOKUP($A56,'Quadro Resumo'!$A$21:$D$49,4,0)*C21</f>
        <v>0</v>
      </c>
      <c r="D56" s="273">
        <f ca="1">VLOOKUP($A56,'Quadro Resumo'!$A$21:$D$49,4,0)*D21</f>
        <v>0</v>
      </c>
      <c r="E56" s="273">
        <f ca="1">VLOOKUP($A56,'Quadro Resumo'!$A$21:$D$49,4,0)*E21</f>
        <v>0</v>
      </c>
      <c r="F56" s="273">
        <f ca="1">VLOOKUP($A56,'Quadro Resumo'!$A$21:$D$49,4,0)*F21</f>
        <v>0</v>
      </c>
      <c r="G56" s="273">
        <f ca="1">VLOOKUP($A56,'Quadro Resumo'!$A$21:$D$49,4,0)*G21</f>
        <v>0</v>
      </c>
      <c r="H56" s="273">
        <f ca="1">VLOOKUP($A56,'Quadro Resumo'!$A$21:$D$49,4,0)*H21</f>
        <v>0</v>
      </c>
      <c r="I56" s="273">
        <f ca="1">VLOOKUP($A56,'Quadro Resumo'!$A$21:$D$49,4,0)*I21</f>
        <v>0</v>
      </c>
      <c r="J56" s="273">
        <f ca="1">VLOOKUP($A56,'Quadro Resumo'!$A$21:$D$49,4,0)*J21</f>
        <v>0</v>
      </c>
      <c r="K56" s="273">
        <f ca="1">VLOOKUP($A56,'Quadro Resumo'!$A$21:$D$49,4,0)*K21</f>
        <v>0</v>
      </c>
      <c r="L56" s="273">
        <f ca="1">VLOOKUP($A56,'Quadro Resumo'!$A$21:$D$49,4,0)*L21</f>
        <v>0</v>
      </c>
      <c r="M56" s="273">
        <f ca="1">VLOOKUP($A56,'Quadro Resumo'!$A$21:$D$49,4,0)*M21</f>
        <v>3866.59</v>
      </c>
      <c r="N56" s="266">
        <f t="shared" ca="1" si="4"/>
        <v>3866.59</v>
      </c>
      <c r="O56" s="38"/>
    </row>
    <row r="57" spans="1:15" ht="15" customHeight="1" x14ac:dyDescent="0.2">
      <c r="A57" s="167" t="str">
        <f t="shared" si="10"/>
        <v>C.001</v>
      </c>
      <c r="B57" s="267" t="str">
        <f t="shared" ca="1" si="10"/>
        <v>COZINHA 35H</v>
      </c>
      <c r="C57" s="273">
        <f ca="1">VLOOKUP($A57,'Quadro Resumo'!$A$21:$D$49,4,0)*C22</f>
        <v>0</v>
      </c>
      <c r="D57" s="273">
        <f ca="1">VLOOKUP($A57,'Quadro Resumo'!$A$21:$D$49,4,0)*D22</f>
        <v>0</v>
      </c>
      <c r="E57" s="273">
        <f ca="1">VLOOKUP($A57,'Quadro Resumo'!$A$21:$D$49,4,0)*E22</f>
        <v>0</v>
      </c>
      <c r="F57" s="273">
        <f ca="1">VLOOKUP($A57,'Quadro Resumo'!$A$21:$D$49,4,0)*F22</f>
        <v>0</v>
      </c>
      <c r="G57" s="273">
        <f ca="1">VLOOKUP($A57,'Quadro Resumo'!$A$21:$D$49,4,0)*G22</f>
        <v>8174.66</v>
      </c>
      <c r="H57" s="273">
        <f ca="1">VLOOKUP($A57,'Quadro Resumo'!$A$21:$D$49,4,0)*H22</f>
        <v>0</v>
      </c>
      <c r="I57" s="273">
        <f ca="1">VLOOKUP($A57,'Quadro Resumo'!$A$21:$D$49,4,0)*I22</f>
        <v>0</v>
      </c>
      <c r="J57" s="273">
        <f ca="1">VLOOKUP($A57,'Quadro Resumo'!$A$21:$D$49,4,0)*J22</f>
        <v>0</v>
      </c>
      <c r="K57" s="273">
        <f ca="1">VLOOKUP($A57,'Quadro Resumo'!$A$21:$D$49,4,0)*K22</f>
        <v>0</v>
      </c>
      <c r="L57" s="273">
        <f ca="1">VLOOKUP($A57,'Quadro Resumo'!$A$21:$D$49,4,0)*L22</f>
        <v>0</v>
      </c>
      <c r="M57" s="273">
        <f ca="1">VLOOKUP($A57,'Quadro Resumo'!$A$21:$D$49,4,0)*M22</f>
        <v>4087.33</v>
      </c>
      <c r="N57" s="266">
        <f t="shared" ca="1" si="4"/>
        <v>12261.99</v>
      </c>
      <c r="O57" s="38"/>
    </row>
    <row r="58" spans="1:15" ht="15" customHeight="1" x14ac:dyDescent="0.2">
      <c r="A58" s="167" t="str">
        <f t="shared" si="10"/>
        <v>C.002</v>
      </c>
      <c r="B58" s="267" t="str">
        <f t="shared" ca="1" si="10"/>
        <v>COZINHA INTRA 40H</v>
      </c>
      <c r="C58" s="273">
        <f ca="1">VLOOKUP($A58,'Quadro Resumo'!$A$21:$D$49,4,0)*C23</f>
        <v>0</v>
      </c>
      <c r="D58" s="273">
        <f ca="1">VLOOKUP($A58,'Quadro Resumo'!$A$21:$D$49,4,0)*D23</f>
        <v>0</v>
      </c>
      <c r="E58" s="273">
        <f ca="1">VLOOKUP($A58,'Quadro Resumo'!$A$21:$D$49,4,0)*E23</f>
        <v>0</v>
      </c>
      <c r="F58" s="273">
        <f ca="1">VLOOKUP($A58,'Quadro Resumo'!$A$21:$D$49,4,0)*F23</f>
        <v>0</v>
      </c>
      <c r="G58" s="273">
        <f ca="1">VLOOKUP($A58,'Quadro Resumo'!$A$21:$D$49,4,0)*G23</f>
        <v>0</v>
      </c>
      <c r="H58" s="273">
        <f ca="1">VLOOKUP($A58,'Quadro Resumo'!$A$21:$D$49,4,0)*H23</f>
        <v>0</v>
      </c>
      <c r="I58" s="273">
        <f ca="1">VLOOKUP($A58,'Quadro Resumo'!$A$21:$D$49,4,0)*I23</f>
        <v>4659.3900000000003</v>
      </c>
      <c r="J58" s="273">
        <f ca="1">VLOOKUP($A58,'Quadro Resumo'!$A$21:$D$49,4,0)*J23</f>
        <v>0</v>
      </c>
      <c r="K58" s="273">
        <f ca="1">VLOOKUP($A58,'Quadro Resumo'!$A$21:$D$49,4,0)*K23</f>
        <v>0</v>
      </c>
      <c r="L58" s="273">
        <f ca="1">VLOOKUP($A58,'Quadro Resumo'!$A$21:$D$49,4,0)*L23</f>
        <v>0</v>
      </c>
      <c r="M58" s="273">
        <f ca="1">VLOOKUP($A58,'Quadro Resumo'!$A$21:$D$49,4,0)*M23</f>
        <v>0</v>
      </c>
      <c r="N58" s="266">
        <f t="shared" ca="1" si="4"/>
        <v>4659.3900000000003</v>
      </c>
      <c r="O58" s="38"/>
    </row>
    <row r="59" spans="1:15" ht="15" customHeight="1" x14ac:dyDescent="0.2">
      <c r="A59" s="167" t="str">
        <f t="shared" si="10"/>
        <v>C.101</v>
      </c>
      <c r="B59" s="267" t="str">
        <f t="shared" ca="1" si="10"/>
        <v>MERENDA 40H</v>
      </c>
      <c r="C59" s="273">
        <f ca="1">VLOOKUP($A59,'Quadro Resumo'!$A$21:$D$49,4,0)*C24</f>
        <v>0</v>
      </c>
      <c r="D59" s="273">
        <f ca="1">VLOOKUP($A59,'Quadro Resumo'!$A$21:$D$49,4,0)*D24</f>
        <v>0</v>
      </c>
      <c r="E59" s="273">
        <f ca="1">VLOOKUP($A59,'Quadro Resumo'!$A$21:$D$49,4,0)*E24</f>
        <v>0</v>
      </c>
      <c r="F59" s="273">
        <f ca="1">VLOOKUP($A59,'Quadro Resumo'!$A$21:$D$49,4,0)*F24</f>
        <v>0</v>
      </c>
      <c r="G59" s="273">
        <f ca="1">VLOOKUP($A59,'Quadro Resumo'!$A$21:$D$49,4,0)*G24</f>
        <v>0</v>
      </c>
      <c r="H59" s="273">
        <f ca="1">VLOOKUP($A59,'Quadro Resumo'!$A$21:$D$49,4,0)*H24</f>
        <v>30753.519999999997</v>
      </c>
      <c r="I59" s="273">
        <f ca="1">VLOOKUP($A59,'Quadro Resumo'!$A$21:$D$49,4,0)*I24</f>
        <v>0</v>
      </c>
      <c r="J59" s="273">
        <f ca="1">VLOOKUP($A59,'Quadro Resumo'!$A$21:$D$49,4,0)*J24</f>
        <v>0</v>
      </c>
      <c r="K59" s="273">
        <f ca="1">VLOOKUP($A59,'Quadro Resumo'!$A$21:$D$49,4,0)*K24</f>
        <v>0</v>
      </c>
      <c r="L59" s="273">
        <f ca="1">VLOOKUP($A59,'Quadro Resumo'!$A$21:$D$49,4,0)*L24</f>
        <v>0</v>
      </c>
      <c r="M59" s="273">
        <f ca="1">VLOOKUP($A59,'Quadro Resumo'!$A$21:$D$49,4,0)*M24</f>
        <v>0</v>
      </c>
      <c r="N59" s="266">
        <f t="shared" ca="1" si="4"/>
        <v>30753.519999999997</v>
      </c>
      <c r="O59" s="38"/>
    </row>
    <row r="60" spans="1:15" ht="15" customHeight="1" x14ac:dyDescent="0.2">
      <c r="A60" s="167" t="str">
        <f t="shared" si="10"/>
        <v>C.102</v>
      </c>
      <c r="B60" s="267" t="str">
        <f t="shared" ca="1" si="10"/>
        <v>MERENDA 44H</v>
      </c>
      <c r="C60" s="273">
        <f ca="1">VLOOKUP($A60,'Quadro Resumo'!$A$21:$D$49,4,0)*C25</f>
        <v>0</v>
      </c>
      <c r="D60" s="273">
        <f ca="1">VLOOKUP($A60,'Quadro Resumo'!$A$21:$D$49,4,0)*D25</f>
        <v>0</v>
      </c>
      <c r="E60" s="273">
        <f ca="1">VLOOKUP($A60,'Quadro Resumo'!$A$21:$D$49,4,0)*E25</f>
        <v>0</v>
      </c>
      <c r="F60" s="273">
        <f ca="1">VLOOKUP($A60,'Quadro Resumo'!$A$21:$D$49,4,0)*F25</f>
        <v>0</v>
      </c>
      <c r="G60" s="273">
        <f ca="1">VLOOKUP($A60,'Quadro Resumo'!$A$21:$D$49,4,0)*G25</f>
        <v>0</v>
      </c>
      <c r="H60" s="273">
        <f ca="1">VLOOKUP($A60,'Quadro Resumo'!$A$21:$D$49,4,0)*H25</f>
        <v>133505.68000000002</v>
      </c>
      <c r="I60" s="273">
        <f ca="1">VLOOKUP($A60,'Quadro Resumo'!$A$21:$D$49,4,0)*I25</f>
        <v>0</v>
      </c>
      <c r="J60" s="273">
        <f ca="1">VLOOKUP($A60,'Quadro Resumo'!$A$21:$D$49,4,0)*J25</f>
        <v>0</v>
      </c>
      <c r="K60" s="273">
        <f ca="1">VLOOKUP($A60,'Quadro Resumo'!$A$21:$D$49,4,0)*K25</f>
        <v>0</v>
      </c>
      <c r="L60" s="273">
        <f ca="1">VLOOKUP($A60,'Quadro Resumo'!$A$21:$D$49,4,0)*L25</f>
        <v>0</v>
      </c>
      <c r="M60" s="273">
        <f ca="1">VLOOKUP($A60,'Quadro Resumo'!$A$21:$D$49,4,0)*M25</f>
        <v>0</v>
      </c>
      <c r="N60" s="266">
        <f t="shared" ca="1" si="4"/>
        <v>133505.68000000002</v>
      </c>
      <c r="O60" s="38"/>
    </row>
    <row r="61" spans="1:15" ht="15" customHeight="1" x14ac:dyDescent="0.2">
      <c r="A61" s="167" t="str">
        <f t="shared" si="10"/>
        <v>D.001</v>
      </c>
      <c r="B61" s="267" t="str">
        <f t="shared" ca="1" si="10"/>
        <v>PORTARIA 40H</v>
      </c>
      <c r="C61" s="273">
        <f ca="1">VLOOKUP($A61,'Quadro Resumo'!$A$21:$D$49,4,0)*C26</f>
        <v>0</v>
      </c>
      <c r="D61" s="273">
        <f ca="1">VLOOKUP($A61,'Quadro Resumo'!$A$21:$D$49,4,0)*D26</f>
        <v>0</v>
      </c>
      <c r="E61" s="273">
        <f ca="1">VLOOKUP($A61,'Quadro Resumo'!$A$21:$D$49,4,0)*E26</f>
        <v>0</v>
      </c>
      <c r="F61" s="273">
        <f ca="1">VLOOKUP($A61,'Quadro Resumo'!$A$21:$D$49,4,0)*F26</f>
        <v>0</v>
      </c>
      <c r="G61" s="273">
        <f ca="1">VLOOKUP($A61,'Quadro Resumo'!$A$21:$D$49,4,0)*G26</f>
        <v>0</v>
      </c>
      <c r="H61" s="273">
        <f ca="1">VLOOKUP($A61,'Quadro Resumo'!$A$21:$D$49,4,0)*H26</f>
        <v>26336.350000000002</v>
      </c>
      <c r="I61" s="273">
        <f ca="1">VLOOKUP($A61,'Quadro Resumo'!$A$21:$D$49,4,0)*I26</f>
        <v>0</v>
      </c>
      <c r="J61" s="273">
        <f ca="1">VLOOKUP($A61,'Quadro Resumo'!$A$21:$D$49,4,0)*J26</f>
        <v>0</v>
      </c>
      <c r="K61" s="273">
        <f ca="1">VLOOKUP($A61,'Quadro Resumo'!$A$21:$D$49,4,0)*K26</f>
        <v>0</v>
      </c>
      <c r="L61" s="273">
        <f ca="1">VLOOKUP($A61,'Quadro Resumo'!$A$21:$D$49,4,0)*L26</f>
        <v>0</v>
      </c>
      <c r="M61" s="273">
        <f ca="1">VLOOKUP($A61,'Quadro Resumo'!$A$21:$D$49,4,0)*M26</f>
        <v>0</v>
      </c>
      <c r="N61" s="266">
        <f t="shared" ca="1" si="4"/>
        <v>26336.350000000002</v>
      </c>
      <c r="O61" s="38"/>
    </row>
    <row r="62" spans="1:15" ht="15" customHeight="1" x14ac:dyDescent="0.2">
      <c r="A62" s="167" t="str">
        <f t="shared" si="10"/>
        <v>E.001</v>
      </c>
      <c r="B62" s="267" t="str">
        <f t="shared" ca="1" si="10"/>
        <v>VIGIA 40H</v>
      </c>
      <c r="C62" s="273">
        <f ca="1">VLOOKUP($A62,'Quadro Resumo'!$A$21:$D$49,4,0)*C27</f>
        <v>0</v>
      </c>
      <c r="D62" s="273">
        <f ca="1">VLOOKUP($A62,'Quadro Resumo'!$A$21:$D$49,4,0)*D27</f>
        <v>0</v>
      </c>
      <c r="E62" s="273">
        <f ca="1">VLOOKUP($A62,'Quadro Resumo'!$A$21:$D$49,4,0)*E27</f>
        <v>0</v>
      </c>
      <c r="F62" s="273">
        <f ca="1">VLOOKUP($A62,'Quadro Resumo'!$A$21:$D$49,4,0)*F27</f>
        <v>0</v>
      </c>
      <c r="G62" s="273">
        <f ca="1">VLOOKUP($A62,'Quadro Resumo'!$A$21:$D$49,4,0)*G27</f>
        <v>14212.59</v>
      </c>
      <c r="H62" s="273">
        <f ca="1">VLOOKUP($A62,'Quadro Resumo'!$A$21:$D$49,4,0)*H27</f>
        <v>0</v>
      </c>
      <c r="I62" s="273">
        <f ca="1">VLOOKUP($A62,'Quadro Resumo'!$A$21:$D$49,4,0)*I27</f>
        <v>0</v>
      </c>
      <c r="J62" s="273">
        <f ca="1">VLOOKUP($A62,'Quadro Resumo'!$A$21:$D$49,4,0)*J27</f>
        <v>0</v>
      </c>
      <c r="K62" s="273">
        <f ca="1">VLOOKUP($A62,'Quadro Resumo'!$A$21:$D$49,4,0)*K27</f>
        <v>0</v>
      </c>
      <c r="L62" s="273">
        <f ca="1">VLOOKUP($A62,'Quadro Resumo'!$A$21:$D$49,4,0)*L27</f>
        <v>0</v>
      </c>
      <c r="M62" s="273">
        <f ca="1">VLOOKUP($A62,'Quadro Resumo'!$A$21:$D$49,4,0)*M27</f>
        <v>0</v>
      </c>
      <c r="N62" s="266">
        <f t="shared" ca="1" si="4"/>
        <v>14212.59</v>
      </c>
      <c r="O62" s="38"/>
    </row>
    <row r="63" spans="1:15" ht="15" customHeight="1" x14ac:dyDescent="0.2">
      <c r="A63" s="167" t="str">
        <f t="shared" si="10"/>
        <v>E.002</v>
      </c>
      <c r="B63" s="267" t="str">
        <f t="shared" ca="1" si="10"/>
        <v>VIGIA DIURNO INTRA 40H</v>
      </c>
      <c r="C63" s="273">
        <f ca="1">VLOOKUP($A63,'Quadro Resumo'!$A$21:$D$49,4,0)*C28</f>
        <v>0</v>
      </c>
      <c r="D63" s="273">
        <f ca="1">VLOOKUP($A63,'Quadro Resumo'!$A$21:$D$49,4,0)*D28</f>
        <v>0</v>
      </c>
      <c r="E63" s="273">
        <f ca="1">VLOOKUP($A63,'Quadro Resumo'!$A$21:$D$49,4,0)*E28</f>
        <v>0</v>
      </c>
      <c r="F63" s="273">
        <f ca="1">VLOOKUP($A63,'Quadro Resumo'!$A$21:$D$49,4,0)*F28</f>
        <v>0</v>
      </c>
      <c r="G63" s="273">
        <f ca="1">VLOOKUP($A63,'Quadro Resumo'!$A$21:$D$49,4,0)*G28</f>
        <v>0</v>
      </c>
      <c r="H63" s="273">
        <f ca="1">VLOOKUP($A63,'Quadro Resumo'!$A$21:$D$49,4,0)*H28</f>
        <v>0</v>
      </c>
      <c r="I63" s="273">
        <f ca="1">VLOOKUP($A63,'Quadro Resumo'!$A$21:$D$49,4,0)*I28</f>
        <v>0</v>
      </c>
      <c r="J63" s="273">
        <f ca="1">VLOOKUP($A63,'Quadro Resumo'!$A$21:$D$49,4,0)*J28</f>
        <v>0</v>
      </c>
      <c r="K63" s="273">
        <f ca="1">VLOOKUP($A63,'Quadro Resumo'!$A$21:$D$49,4,0)*K28</f>
        <v>0</v>
      </c>
      <c r="L63" s="273">
        <f ca="1">VLOOKUP($A63,'Quadro Resumo'!$A$21:$D$49,4,0)*L28</f>
        <v>0</v>
      </c>
      <c r="M63" s="273">
        <f ca="1">VLOOKUP($A63,'Quadro Resumo'!$A$21:$D$49,4,0)*M28</f>
        <v>4786.4799999999996</v>
      </c>
      <c r="N63" s="266">
        <f t="shared" ca="1" si="4"/>
        <v>4786.4799999999996</v>
      </c>
      <c r="O63" s="38"/>
    </row>
    <row r="64" spans="1:15" ht="15" customHeight="1" x14ac:dyDescent="0.2">
      <c r="A64" s="167" t="str">
        <f t="shared" si="10"/>
        <v>E.003</v>
      </c>
      <c r="B64" s="267" t="str">
        <f t="shared" ca="1" si="10"/>
        <v>VIGIA NOTURNO INTRA 40H</v>
      </c>
      <c r="C64" s="273">
        <f ca="1">VLOOKUP($A64,'Quadro Resumo'!$A$21:$D$49,4,0)*C29</f>
        <v>0</v>
      </c>
      <c r="D64" s="273">
        <f ca="1">VLOOKUP($A64,'Quadro Resumo'!$A$21:$D$49,4,0)*D29</f>
        <v>0</v>
      </c>
      <c r="E64" s="273">
        <f ca="1">VLOOKUP($A64,'Quadro Resumo'!$A$21:$D$49,4,0)*E29</f>
        <v>0</v>
      </c>
      <c r="F64" s="273">
        <f ca="1">VLOOKUP($A64,'Quadro Resumo'!$A$21:$D$49,4,0)*F29</f>
        <v>0</v>
      </c>
      <c r="G64" s="273">
        <f ca="1">VLOOKUP($A64,'Quadro Resumo'!$A$21:$D$49,4,0)*G29</f>
        <v>0</v>
      </c>
      <c r="H64" s="273">
        <f ca="1">VLOOKUP($A64,'Quadro Resumo'!$A$21:$D$49,4,0)*H29</f>
        <v>0</v>
      </c>
      <c r="I64" s="273">
        <f ca="1">VLOOKUP($A64,'Quadro Resumo'!$A$21:$D$49,4,0)*I29</f>
        <v>0</v>
      </c>
      <c r="J64" s="273">
        <f ca="1">VLOOKUP($A64,'Quadro Resumo'!$A$21:$D$49,4,0)*J29</f>
        <v>0</v>
      </c>
      <c r="K64" s="273">
        <f ca="1">VLOOKUP($A64,'Quadro Resumo'!$A$21:$D$49,4,0)*K29</f>
        <v>0</v>
      </c>
      <c r="L64" s="273">
        <f ca="1">VLOOKUP($A64,'Quadro Resumo'!$A$21:$D$49,4,0)*L29</f>
        <v>0</v>
      </c>
      <c r="M64" s="273">
        <f ca="1">VLOOKUP($A64,'Quadro Resumo'!$A$21:$D$49,4,0)*M29</f>
        <v>5028.53</v>
      </c>
      <c r="N64" s="266">
        <f t="shared" ca="1" si="4"/>
        <v>5028.53</v>
      </c>
      <c r="O64" s="38"/>
    </row>
    <row r="65" spans="1:15" ht="15" customHeight="1" x14ac:dyDescent="0.2">
      <c r="A65" s="167" t="str">
        <f t="shared" si="10"/>
        <v>E.004</v>
      </c>
      <c r="B65" s="267" t="str">
        <f t="shared" ca="1" si="10"/>
        <v>VIGIA DIURNO INTRA 12X36</v>
      </c>
      <c r="C65" s="273">
        <f ca="1">VLOOKUP($A65,'Quadro Resumo'!$A$21:$D$49,4,0)*C30</f>
        <v>0</v>
      </c>
      <c r="D65" s="273">
        <f ca="1">VLOOKUP($A65,'Quadro Resumo'!$A$21:$D$49,4,0)*D30</f>
        <v>15647.79</v>
      </c>
      <c r="E65" s="273">
        <f ca="1">VLOOKUP($A65,'Quadro Resumo'!$A$21:$D$49,4,0)*E30</f>
        <v>0</v>
      </c>
      <c r="F65" s="273">
        <f ca="1">VLOOKUP($A65,'Quadro Resumo'!$A$21:$D$49,4,0)*F30</f>
        <v>0</v>
      </c>
      <c r="G65" s="273">
        <f ca="1">VLOOKUP($A65,'Quadro Resumo'!$A$21:$D$49,4,0)*G30</f>
        <v>10431.86</v>
      </c>
      <c r="H65" s="273">
        <f ca="1">VLOOKUP($A65,'Quadro Resumo'!$A$21:$D$49,4,0)*H30</f>
        <v>0</v>
      </c>
      <c r="I65" s="273">
        <f ca="1">VLOOKUP($A65,'Quadro Resumo'!$A$21:$D$49,4,0)*I30</f>
        <v>0</v>
      </c>
      <c r="J65" s="273">
        <f ca="1">VLOOKUP($A65,'Quadro Resumo'!$A$21:$D$49,4,0)*J30</f>
        <v>0</v>
      </c>
      <c r="K65" s="273">
        <f ca="1">VLOOKUP($A65,'Quadro Resumo'!$A$21:$D$49,4,0)*K30</f>
        <v>0</v>
      </c>
      <c r="L65" s="273">
        <f ca="1">VLOOKUP($A65,'Quadro Resumo'!$A$21:$D$49,4,0)*L30</f>
        <v>0</v>
      </c>
      <c r="M65" s="273">
        <f ca="1">VLOOKUP($A65,'Quadro Resumo'!$A$21:$D$49,4,0)*M30</f>
        <v>10431.86</v>
      </c>
      <c r="N65" s="266">
        <f t="shared" ca="1" si="4"/>
        <v>36511.51</v>
      </c>
      <c r="O65" s="38"/>
    </row>
    <row r="66" spans="1:15" ht="15" customHeight="1" x14ac:dyDescent="0.2">
      <c r="A66" s="167" t="str">
        <f t="shared" si="10"/>
        <v>E.005</v>
      </c>
      <c r="B66" s="267" t="str">
        <f t="shared" ca="1" si="10"/>
        <v>VIGIA NOTURNO INTRA 12X36</v>
      </c>
      <c r="C66" s="273">
        <f ca="1">VLOOKUP($A66,'Quadro Resumo'!$A$21:$D$49,4,0)*C31</f>
        <v>0</v>
      </c>
      <c r="D66" s="273">
        <f ca="1">VLOOKUP($A66,'Quadro Resumo'!$A$21:$D$49,4,0)*D31</f>
        <v>18335.939999999999</v>
      </c>
      <c r="E66" s="273">
        <f ca="1">VLOOKUP($A66,'Quadro Resumo'!$A$21:$D$49,4,0)*E31</f>
        <v>0</v>
      </c>
      <c r="F66" s="273">
        <f ca="1">VLOOKUP($A66,'Quadro Resumo'!$A$21:$D$49,4,0)*F31</f>
        <v>0</v>
      </c>
      <c r="G66" s="273">
        <f ca="1">VLOOKUP($A66,'Quadro Resumo'!$A$21:$D$49,4,0)*G31</f>
        <v>24447.919999999998</v>
      </c>
      <c r="H66" s="273">
        <f ca="1">VLOOKUP($A66,'Quadro Resumo'!$A$21:$D$49,4,0)*H31</f>
        <v>0</v>
      </c>
      <c r="I66" s="273">
        <f ca="1">VLOOKUP($A66,'Quadro Resumo'!$A$21:$D$49,4,0)*I31</f>
        <v>0</v>
      </c>
      <c r="J66" s="273">
        <f ca="1">VLOOKUP($A66,'Quadro Resumo'!$A$21:$D$49,4,0)*J31</f>
        <v>0</v>
      </c>
      <c r="K66" s="273">
        <f ca="1">VLOOKUP($A66,'Quadro Resumo'!$A$21:$D$49,4,0)*K31</f>
        <v>0</v>
      </c>
      <c r="L66" s="273">
        <f ca="1">VLOOKUP($A66,'Quadro Resumo'!$A$21:$D$49,4,0)*L31</f>
        <v>0</v>
      </c>
      <c r="M66" s="273">
        <f ca="1">VLOOKUP($A66,'Quadro Resumo'!$A$21:$D$49,4,0)*M31</f>
        <v>12223.96</v>
      </c>
      <c r="N66" s="266">
        <f t="shared" ca="1" si="4"/>
        <v>55007.82</v>
      </c>
      <c r="O66" s="38"/>
    </row>
    <row r="67" spans="1:15" ht="15" customHeight="1" x14ac:dyDescent="0.2">
      <c r="A67" s="167" t="str">
        <f t="shared" si="10"/>
        <v>E.006</v>
      </c>
      <c r="B67" s="267" t="str">
        <f t="shared" ca="1" si="10"/>
        <v>VIGIA DIURNO INTRA 12X60</v>
      </c>
      <c r="C67" s="273">
        <f ca="1">VLOOKUP($A67,'Quadro Resumo'!$A$21:$D$49,4,0)*C32</f>
        <v>0</v>
      </c>
      <c r="D67" s="273">
        <f ca="1">VLOOKUP($A67,'Quadro Resumo'!$A$21:$D$49,4,0)*D32</f>
        <v>19397.850000000002</v>
      </c>
      <c r="E67" s="273">
        <f ca="1">VLOOKUP($A67,'Quadro Resumo'!$A$21:$D$49,4,0)*E32</f>
        <v>0</v>
      </c>
      <c r="F67" s="273">
        <f ca="1">VLOOKUP($A67,'Quadro Resumo'!$A$21:$D$49,4,0)*F32</f>
        <v>0</v>
      </c>
      <c r="G67" s="273">
        <f ca="1">VLOOKUP($A67,'Quadro Resumo'!$A$21:$D$49,4,0)*G32</f>
        <v>0</v>
      </c>
      <c r="H67" s="273">
        <f ca="1">VLOOKUP($A67,'Quadro Resumo'!$A$21:$D$49,4,0)*H32</f>
        <v>0</v>
      </c>
      <c r="I67" s="273">
        <f ca="1">VLOOKUP($A67,'Quadro Resumo'!$A$21:$D$49,4,0)*I32</f>
        <v>0</v>
      </c>
      <c r="J67" s="273">
        <f ca="1">VLOOKUP($A67,'Quadro Resumo'!$A$21:$D$49,4,0)*J32</f>
        <v>0</v>
      </c>
      <c r="K67" s="273">
        <f ca="1">VLOOKUP($A67,'Quadro Resumo'!$A$21:$D$49,4,0)*K32</f>
        <v>0</v>
      </c>
      <c r="L67" s="273">
        <f ca="1">VLOOKUP($A67,'Quadro Resumo'!$A$21:$D$49,4,0)*L32</f>
        <v>0</v>
      </c>
      <c r="M67" s="273">
        <f ca="1">VLOOKUP($A67,'Quadro Resumo'!$A$21:$D$49,4,0)*M32</f>
        <v>0</v>
      </c>
      <c r="N67" s="266">
        <f t="shared" ca="1" si="4"/>
        <v>19397.850000000002</v>
      </c>
      <c r="O67" s="38"/>
    </row>
    <row r="68" spans="1:15" ht="15" customHeight="1" x14ac:dyDescent="0.2">
      <c r="A68" s="167" t="str">
        <f t="shared" si="10"/>
        <v>E.007</v>
      </c>
      <c r="B68" s="267" t="str">
        <f t="shared" ca="1" si="10"/>
        <v>VIGIA NOTURNO INTRA 12X60</v>
      </c>
      <c r="C68" s="273">
        <f ca="1">VLOOKUP($A68,'Quadro Resumo'!$A$21:$D$49,4,0)*C33</f>
        <v>0</v>
      </c>
      <c r="D68" s="273">
        <f ca="1">VLOOKUP($A68,'Quadro Resumo'!$A$21:$D$49,4,0)*D33</f>
        <v>40581</v>
      </c>
      <c r="E68" s="273">
        <f ca="1">VLOOKUP($A68,'Quadro Resumo'!$A$21:$D$49,4,0)*E33</f>
        <v>0</v>
      </c>
      <c r="F68" s="273">
        <f ca="1">VLOOKUP($A68,'Quadro Resumo'!$A$21:$D$49,4,0)*F33</f>
        <v>0</v>
      </c>
      <c r="G68" s="273">
        <f ca="1">VLOOKUP($A68,'Quadro Resumo'!$A$21:$D$49,4,0)*G33</f>
        <v>0</v>
      </c>
      <c r="H68" s="273">
        <f ca="1">VLOOKUP($A68,'Quadro Resumo'!$A$21:$D$49,4,0)*H33</f>
        <v>0</v>
      </c>
      <c r="I68" s="273">
        <f ca="1">VLOOKUP($A68,'Quadro Resumo'!$A$21:$D$49,4,0)*I33</f>
        <v>0</v>
      </c>
      <c r="J68" s="273">
        <f ca="1">VLOOKUP($A68,'Quadro Resumo'!$A$21:$D$49,4,0)*J33</f>
        <v>0</v>
      </c>
      <c r="K68" s="273">
        <f ca="1">VLOOKUP($A68,'Quadro Resumo'!$A$21:$D$49,4,0)*K33</f>
        <v>0</v>
      </c>
      <c r="L68" s="273">
        <f ca="1">VLOOKUP($A68,'Quadro Resumo'!$A$21:$D$49,4,0)*L33</f>
        <v>0</v>
      </c>
      <c r="M68" s="273">
        <f ca="1">VLOOKUP($A68,'Quadro Resumo'!$A$21:$D$49,4,0)*M33</f>
        <v>0</v>
      </c>
      <c r="N68" s="266">
        <f t="shared" ca="1" si="4"/>
        <v>40581</v>
      </c>
      <c r="O68" s="38"/>
    </row>
    <row r="69" spans="1:15" ht="15" customHeight="1" x14ac:dyDescent="0.2">
      <c r="A69" s="167" t="str">
        <f t="shared" si="10"/>
        <v>F.001</v>
      </c>
      <c r="B69" s="267" t="str">
        <f t="shared" ca="1" si="10"/>
        <v>SUPERVISÃO</v>
      </c>
      <c r="C69" s="273">
        <f ca="1">VLOOKUP($A69,'Quadro Resumo'!$A$21:$D$49,4,0)*C34</f>
        <v>488.97629629629631</v>
      </c>
      <c r="D69" s="273">
        <f ca="1">VLOOKUP($A69,'Quadro Resumo'!$A$21:$D$49,4,0)*D34</f>
        <v>1629.9209876543209</v>
      </c>
      <c r="E69" s="273">
        <f ca="1">VLOOKUP($A69,'Quadro Resumo'!$A$21:$D$49,4,0)*E34</f>
        <v>81.496049382716052</v>
      </c>
      <c r="F69" s="273">
        <f ca="1">VLOOKUP($A69,'Quadro Resumo'!$A$21:$D$49,4,0)*F34</f>
        <v>81.496049382716052</v>
      </c>
      <c r="G69" s="273">
        <f ca="1">VLOOKUP($A69,'Quadro Resumo'!$A$21:$D$49,4,0)*G34</f>
        <v>1140.9446913580248</v>
      </c>
      <c r="H69" s="273">
        <f ca="1">VLOOKUP($A69,'Quadro Resumo'!$A$21:$D$49,4,0)*H34</f>
        <v>0</v>
      </c>
      <c r="I69" s="273">
        <f ca="1">VLOOKUP($A69,'Quadro Resumo'!$A$21:$D$49,4,0)*I34</f>
        <v>81.496049382716052</v>
      </c>
      <c r="J69" s="273">
        <f ca="1">VLOOKUP($A69,'Quadro Resumo'!$A$21:$D$49,4,0)*J34</f>
        <v>81.496049382716052</v>
      </c>
      <c r="K69" s="273">
        <f ca="1">VLOOKUP($A69,'Quadro Resumo'!$A$21:$D$49,4,0)*K34</f>
        <v>651.96839506172842</v>
      </c>
      <c r="L69" s="273">
        <f ca="1">VLOOKUP($A69,'Quadro Resumo'!$A$21:$D$49,4,0)*L34</f>
        <v>81.496049382716052</v>
      </c>
      <c r="M69" s="273">
        <f ca="1">VLOOKUP($A69,'Quadro Resumo'!$A$21:$D$49,4,0)*M34</f>
        <v>2281.8893827160496</v>
      </c>
      <c r="N69" s="266">
        <f t="shared" ca="1" si="4"/>
        <v>6601.18</v>
      </c>
      <c r="O69" s="38"/>
    </row>
    <row r="70" spans="1:15" ht="15" customHeight="1" thickBot="1" x14ac:dyDescent="0.25">
      <c r="A70" s="167" t="str">
        <f t="shared" si="10"/>
        <v>F.002</v>
      </c>
      <c r="B70" s="267" t="str">
        <f t="shared" ca="1" si="10"/>
        <v>SUPERVISÃO INTERMUNICIPAL</v>
      </c>
      <c r="C70" s="273">
        <f ca="1">VLOOKUP($A70,'Quadro Resumo'!$A$21:$D$50,4,0)*C35</f>
        <v>0</v>
      </c>
      <c r="D70" s="273">
        <f ca="1">VLOOKUP($A70,'Quadro Resumo'!$A$21:$D$50,4,0)*D35</f>
        <v>0</v>
      </c>
      <c r="E70" s="273">
        <f ca="1">VLOOKUP($A70,'Quadro Resumo'!$A$21:$D$50,4,0)*E35</f>
        <v>0</v>
      </c>
      <c r="F70" s="273">
        <f ca="1">VLOOKUP($A70,'Quadro Resumo'!$A$21:$D$50,4,0)*F35</f>
        <v>0</v>
      </c>
      <c r="G70" s="273">
        <f ca="1">VLOOKUP($A70,'Quadro Resumo'!$A$21:$D$50,4,0)*G35</f>
        <v>0</v>
      </c>
      <c r="H70" s="273">
        <f ca="1">VLOOKUP($A70,'Quadro Resumo'!$A$21:$D$50,4,0)*H35</f>
        <v>7085.93</v>
      </c>
      <c r="I70" s="273">
        <f ca="1">VLOOKUP($A70,'Quadro Resumo'!$A$21:$D$50,4,0)*I35</f>
        <v>0</v>
      </c>
      <c r="J70" s="273">
        <f ca="1">VLOOKUP($A70,'Quadro Resumo'!$A$21:$D$50,4,0)*J35</f>
        <v>0</v>
      </c>
      <c r="K70" s="273">
        <f ca="1">VLOOKUP($A70,'Quadro Resumo'!$A$21:$D$50,4,0)*K35</f>
        <v>0</v>
      </c>
      <c r="L70" s="273">
        <f ca="1">VLOOKUP($A70,'Quadro Resumo'!$A$21:$D$50,4,0)*L35</f>
        <v>0</v>
      </c>
      <c r="M70" s="273">
        <f ca="1">VLOOKUP($A70,'Quadro Resumo'!$A$21:$D$50,4,0)*M35</f>
        <v>0</v>
      </c>
      <c r="N70" s="266">
        <f t="shared" ca="1" si="4"/>
        <v>7085.93</v>
      </c>
      <c r="O70" s="38"/>
    </row>
    <row r="71" spans="1:15" s="36" customFormat="1" ht="18" customHeight="1" x14ac:dyDescent="0.25">
      <c r="A71" s="268" t="s">
        <v>203</v>
      </c>
      <c r="B71" s="269" t="s">
        <v>188</v>
      </c>
      <c r="C71" s="270">
        <f t="shared" ref="C71:M71" ca="1" si="11">SUM(C41:C69)</f>
        <v>25873.786296296297</v>
      </c>
      <c r="D71" s="270">
        <f t="shared" ca="1" si="11"/>
        <v>95592.500987654319</v>
      </c>
      <c r="E71" s="270">
        <f t="shared" ca="1" si="11"/>
        <v>4612.8260493827156</v>
      </c>
      <c r="F71" s="270">
        <f t="shared" ca="1" si="11"/>
        <v>4612.8260493827156</v>
      </c>
      <c r="G71" s="270">
        <f t="shared" ca="1" si="11"/>
        <v>70912.214691358022</v>
      </c>
      <c r="H71" s="270">
        <f t="shared" ca="1" si="11"/>
        <v>363989.01</v>
      </c>
      <c r="I71" s="270">
        <f t="shared" ca="1" si="11"/>
        <v>4740.886049382716</v>
      </c>
      <c r="J71" s="270">
        <f t="shared" ca="1" si="11"/>
        <v>4160.5260493827163</v>
      </c>
      <c r="K71" s="270">
        <f t="shared" ca="1" si="11"/>
        <v>35964.588395061721</v>
      </c>
      <c r="L71" s="270">
        <f t="shared" ca="1" si="11"/>
        <v>3887.2860493827161</v>
      </c>
      <c r="M71" s="270">
        <f t="shared" ca="1" si="11"/>
        <v>145364.73938271604</v>
      </c>
      <c r="N71" s="270">
        <f ca="1">SUM(N41:N70)</f>
        <v>766797.12000000011</v>
      </c>
    </row>
    <row r="72" spans="1:15" ht="7.5" customHeight="1" x14ac:dyDescent="0.2">
      <c r="A72" s="18"/>
      <c r="B72" s="35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</row>
    <row r="73" spans="1:15" ht="15.75" customHeight="1" x14ac:dyDescent="0.2">
      <c r="A73" s="346" t="s">
        <v>298</v>
      </c>
      <c r="B73" s="347"/>
      <c r="C73" s="347"/>
      <c r="D73" s="347"/>
      <c r="E73" s="347"/>
      <c r="F73" s="347"/>
      <c r="G73" s="347"/>
      <c r="H73" s="347"/>
      <c r="I73" s="347"/>
      <c r="J73" s="347"/>
      <c r="K73" s="347"/>
      <c r="L73" s="347"/>
      <c r="M73" s="347"/>
      <c r="N73" s="348"/>
    </row>
    <row r="74" spans="1:15" ht="7.5" customHeight="1" x14ac:dyDescent="0.2">
      <c r="A74" s="18"/>
      <c r="B74" s="35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</row>
    <row r="75" spans="1:15" ht="18" customHeight="1" thickBot="1" x14ac:dyDescent="0.25">
      <c r="A75" s="263" t="s">
        <v>304</v>
      </c>
      <c r="B75" s="264" t="s">
        <v>210</v>
      </c>
      <c r="C75" s="263" t="s">
        <v>207</v>
      </c>
      <c r="D75" s="263" t="s">
        <v>206</v>
      </c>
      <c r="E75" s="263" t="s">
        <v>287</v>
      </c>
      <c r="F75" s="263" t="s">
        <v>205</v>
      </c>
      <c r="G75" s="263" t="s">
        <v>200</v>
      </c>
      <c r="H75" s="263" t="s">
        <v>199</v>
      </c>
      <c r="I75" s="263" t="s">
        <v>288</v>
      </c>
      <c r="J75" s="263" t="s">
        <v>289</v>
      </c>
      <c r="K75" s="263" t="s">
        <v>198</v>
      </c>
      <c r="L75" s="263" t="s">
        <v>204</v>
      </c>
      <c r="M75" s="263" t="s">
        <v>197</v>
      </c>
      <c r="N75" s="263" t="s">
        <v>188</v>
      </c>
    </row>
    <row r="76" spans="1:15" ht="15" customHeight="1" x14ac:dyDescent="0.2">
      <c r="A76" s="175" t="str">
        <f t="shared" ref="A76:B79" si="12">A41</f>
        <v>A.001</v>
      </c>
      <c r="B76" s="265" t="str">
        <f t="shared" ca="1" si="12"/>
        <v>LIMPEZA 20H</v>
      </c>
      <c r="C76" s="272">
        <f ca="1">C41*'Quadro Resumo'!$E$11</f>
        <v>0</v>
      </c>
      <c r="D76" s="272">
        <f ca="1">D41*'Quadro Resumo'!$E$11</f>
        <v>0</v>
      </c>
      <c r="E76" s="272">
        <f ca="1">E41*'Quadro Resumo'!$E$11</f>
        <v>0</v>
      </c>
      <c r="F76" s="272">
        <f ca="1">F41*'Quadro Resumo'!$E$11</f>
        <v>0</v>
      </c>
      <c r="G76" s="272">
        <f ca="1">G41*'Quadro Resumo'!$E$11</f>
        <v>0</v>
      </c>
      <c r="H76" s="272">
        <f ca="1">H41*'Quadro Resumo'!$E$11</f>
        <v>32527.439999999999</v>
      </c>
      <c r="I76" s="272">
        <f ca="1">I41*'Quadro Resumo'!$E$11</f>
        <v>0</v>
      </c>
      <c r="J76" s="272">
        <f ca="1">J41*'Quadro Resumo'!$E$11</f>
        <v>0</v>
      </c>
      <c r="K76" s="272">
        <f ca="1">K41*'Quadro Resumo'!$E$11</f>
        <v>0</v>
      </c>
      <c r="L76" s="272">
        <f ca="1">L41*'Quadro Resumo'!$E$11</f>
        <v>0</v>
      </c>
      <c r="M76" s="272">
        <f ca="1">M41*'Quadro Resumo'!$E$11</f>
        <v>0</v>
      </c>
      <c r="N76" s="266">
        <f t="shared" ref="N76:N105" ca="1" si="13">SUM(C76:M76)</f>
        <v>32527.439999999999</v>
      </c>
      <c r="O76" s="38"/>
    </row>
    <row r="77" spans="1:15" ht="15" customHeight="1" x14ac:dyDescent="0.2">
      <c r="A77" s="167" t="str">
        <f t="shared" si="12"/>
        <v>A.002</v>
      </c>
      <c r="B77" s="267" t="str">
        <f t="shared" ca="1" si="12"/>
        <v>LIMPEZA 44H</v>
      </c>
      <c r="C77" s="273">
        <f ca="1">C42*'Quadro Resumo'!$E$11</f>
        <v>0</v>
      </c>
      <c r="D77" s="273">
        <f ca="1">D42*'Quadro Resumo'!$E$11</f>
        <v>0</v>
      </c>
      <c r="E77" s="273">
        <f ca="1">E42*'Quadro Resumo'!$E$11</f>
        <v>0</v>
      </c>
      <c r="F77" s="273">
        <f ca="1">F42*'Quadro Resumo'!$E$11</f>
        <v>0</v>
      </c>
      <c r="G77" s="273">
        <f ca="1">G42*'Quadro Resumo'!$E$11</f>
        <v>0</v>
      </c>
      <c r="H77" s="273">
        <f ca="1">H42*'Quadro Resumo'!$E$11</f>
        <v>1226623.2000000002</v>
      </c>
      <c r="I77" s="273">
        <f ca="1">I42*'Quadro Resumo'!$E$11</f>
        <v>0</v>
      </c>
      <c r="J77" s="273">
        <f ca="1">J42*'Quadro Resumo'!$E$11</f>
        <v>0</v>
      </c>
      <c r="K77" s="273">
        <f ca="1">K42*'Quadro Resumo'!$E$11</f>
        <v>0</v>
      </c>
      <c r="L77" s="273">
        <f ca="1">L42*'Quadro Resumo'!$E$11</f>
        <v>0</v>
      </c>
      <c r="M77" s="273">
        <f ca="1">M42*'Quadro Resumo'!$E$11</f>
        <v>0</v>
      </c>
      <c r="N77" s="266">
        <f t="shared" ca="1" si="13"/>
        <v>1226623.2000000002</v>
      </c>
      <c r="O77" s="38"/>
    </row>
    <row r="78" spans="1:15" ht="15" customHeight="1" x14ac:dyDescent="0.2">
      <c r="A78" s="167" t="str">
        <f t="shared" si="12"/>
        <v>A.101</v>
      </c>
      <c r="B78" s="267" t="str">
        <f t="shared" ca="1" si="12"/>
        <v>LIMPEZA COM COPEIRAGEM 35H</v>
      </c>
      <c r="C78" s="273">
        <f ca="1">C43*'Quadro Resumo'!$E$11</f>
        <v>0</v>
      </c>
      <c r="D78" s="273">
        <f ca="1">D43*'Quadro Resumo'!$E$11</f>
        <v>0</v>
      </c>
      <c r="E78" s="273">
        <f ca="1">E43*'Quadro Resumo'!$E$11</f>
        <v>0</v>
      </c>
      <c r="F78" s="273">
        <f ca="1">F43*'Quadro Resumo'!$E$11</f>
        <v>0</v>
      </c>
      <c r="G78" s="273">
        <f ca="1">G43*'Quadro Resumo'!$E$11</f>
        <v>0</v>
      </c>
      <c r="H78" s="273">
        <f ca="1">H43*'Quadro Resumo'!$E$11</f>
        <v>0</v>
      </c>
      <c r="I78" s="273">
        <f ca="1">I43*'Quadro Resumo'!$E$11</f>
        <v>0</v>
      </c>
      <c r="J78" s="273">
        <f ca="1">J43*'Quadro Resumo'!$E$11</f>
        <v>48948.36</v>
      </c>
      <c r="K78" s="273">
        <f ca="1">K43*'Quadro Resumo'!$E$11</f>
        <v>0</v>
      </c>
      <c r="L78" s="273">
        <f ca="1">L43*'Quadro Resumo'!$E$11</f>
        <v>0</v>
      </c>
      <c r="M78" s="273">
        <f ca="1">M43*'Quadro Resumo'!$E$11</f>
        <v>0</v>
      </c>
      <c r="N78" s="266">
        <f t="shared" ca="1" si="13"/>
        <v>48948.36</v>
      </c>
      <c r="O78" s="38"/>
    </row>
    <row r="79" spans="1:15" ht="15" customHeight="1" x14ac:dyDescent="0.2">
      <c r="A79" s="167" t="str">
        <f t="shared" si="12"/>
        <v>A.102</v>
      </c>
      <c r="B79" s="267" t="str">
        <f t="shared" ca="1" si="12"/>
        <v>LIMPEZA INSALUBRE COM COPEIRAGEM 20H</v>
      </c>
      <c r="C79" s="273">
        <f ca="1">C44*'Quadro Resumo'!$E$11</f>
        <v>0</v>
      </c>
      <c r="D79" s="273">
        <f ca="1">D44*'Quadro Resumo'!$E$11</f>
        <v>0</v>
      </c>
      <c r="E79" s="273">
        <f ca="1">E44*'Quadro Resumo'!$E$11</f>
        <v>0</v>
      </c>
      <c r="F79" s="273">
        <f ca="1">F44*'Quadro Resumo'!$E$11</f>
        <v>0</v>
      </c>
      <c r="G79" s="273">
        <f ca="1">G44*'Quadro Resumo'!$E$11</f>
        <v>41298.959999999999</v>
      </c>
      <c r="H79" s="273">
        <f ca="1">H44*'Quadro Resumo'!$E$11</f>
        <v>0</v>
      </c>
      <c r="I79" s="273">
        <f ca="1">I44*'Quadro Resumo'!$E$11</f>
        <v>0</v>
      </c>
      <c r="J79" s="273">
        <f ca="1">J44*'Quadro Resumo'!$E$11</f>
        <v>0</v>
      </c>
      <c r="K79" s="273">
        <f ca="1">K44*'Quadro Resumo'!$E$11</f>
        <v>0</v>
      </c>
      <c r="L79" s="273">
        <f ca="1">L44*'Quadro Resumo'!$E$11</f>
        <v>0</v>
      </c>
      <c r="M79" s="273">
        <f ca="1">M44*'Quadro Resumo'!$E$11</f>
        <v>0</v>
      </c>
      <c r="N79" s="266">
        <f t="shared" ca="1" si="13"/>
        <v>41298.959999999999</v>
      </c>
      <c r="O79" s="38"/>
    </row>
    <row r="80" spans="1:15" ht="15" customHeight="1" x14ac:dyDescent="0.2">
      <c r="A80" s="167" t="str">
        <f t="shared" ref="A80:B80" si="14">A45</f>
        <v>A.103</v>
      </c>
      <c r="B80" s="267" t="str">
        <f t="shared" ca="1" si="14"/>
        <v>LIMPEZA INSALUBRE COM COPEIRAGEM 40H</v>
      </c>
      <c r="C80" s="273">
        <f ca="1">C45*'Quadro Resumo'!$E$11</f>
        <v>0</v>
      </c>
      <c r="D80" s="273">
        <f ca="1">D45*'Quadro Resumo'!$E$11</f>
        <v>0</v>
      </c>
      <c r="E80" s="273">
        <f ca="1">E45*'Quadro Resumo'!$E$11</f>
        <v>0</v>
      </c>
      <c r="F80" s="273">
        <f ca="1">F45*'Quadro Resumo'!$E$11</f>
        <v>0</v>
      </c>
      <c r="G80" s="273">
        <f ca="1">G45*'Quadro Resumo'!$E$11</f>
        <v>0</v>
      </c>
      <c r="H80" s="273">
        <f ca="1">H45*'Quadro Resumo'!$E$11</f>
        <v>0</v>
      </c>
      <c r="I80" s="273">
        <f ca="1">I45*'Quadro Resumo'!$E$11</f>
        <v>0</v>
      </c>
      <c r="J80" s="273">
        <f ca="1">J45*'Quadro Resumo'!$E$11</f>
        <v>0</v>
      </c>
      <c r="K80" s="273">
        <f ca="1">K45*'Quadro Resumo'!$E$11</f>
        <v>0</v>
      </c>
      <c r="L80" s="273">
        <f ca="1">L45*'Quadro Resumo'!$E$11</f>
        <v>0</v>
      </c>
      <c r="M80" s="273">
        <f ca="1">M45*'Quadro Resumo'!$E$11</f>
        <v>371293.91999999993</v>
      </c>
      <c r="N80" s="266">
        <f t="shared" ca="1" si="13"/>
        <v>371293.91999999993</v>
      </c>
      <c r="O80" s="38"/>
    </row>
    <row r="81" spans="1:15" ht="15" customHeight="1" x14ac:dyDescent="0.2">
      <c r="A81" s="167" t="str">
        <f t="shared" ref="A81:B81" si="15">A46</f>
        <v>A.201</v>
      </c>
      <c r="B81" s="267" t="str">
        <f t="shared" ca="1" si="15"/>
        <v>LIMPEZA INSALUBRE 26H</v>
      </c>
      <c r="C81" s="273">
        <f ca="1">C46*'Quadro Resumo'!$E$11</f>
        <v>0</v>
      </c>
      <c r="D81" s="273">
        <f ca="1">D46*'Quadro Resumo'!$E$11</f>
        <v>0</v>
      </c>
      <c r="E81" s="273">
        <f ca="1">E46*'Quadro Resumo'!$E$11</f>
        <v>0</v>
      </c>
      <c r="F81" s="273">
        <f ca="1">F46*'Quadro Resumo'!$E$11</f>
        <v>0</v>
      </c>
      <c r="G81" s="273">
        <f ca="1">G46*'Quadro Resumo'!$E$11</f>
        <v>0</v>
      </c>
      <c r="H81" s="273">
        <f ca="1">H46*'Quadro Resumo'!$E$11</f>
        <v>0</v>
      </c>
      <c r="I81" s="273">
        <f ca="1">I46*'Quadro Resumo'!$E$11</f>
        <v>0</v>
      </c>
      <c r="J81" s="273">
        <f ca="1">J46*'Quadro Resumo'!$E$11</f>
        <v>0</v>
      </c>
      <c r="K81" s="273">
        <f ca="1">K46*'Quadro Resumo'!$E$11</f>
        <v>0</v>
      </c>
      <c r="L81" s="273">
        <f ca="1">L46*'Quadro Resumo'!$E$11</f>
        <v>45669.479999999996</v>
      </c>
      <c r="M81" s="273">
        <f ca="1">M46*'Quadro Resumo'!$E$11</f>
        <v>0</v>
      </c>
      <c r="N81" s="266">
        <f t="shared" ca="1" si="13"/>
        <v>45669.479999999996</v>
      </c>
      <c r="O81" s="38"/>
    </row>
    <row r="82" spans="1:15" ht="15" customHeight="1" x14ac:dyDescent="0.2">
      <c r="A82" s="167" t="str">
        <f t="shared" ref="A82:B105" si="16">A47</f>
        <v>A.202</v>
      </c>
      <c r="B82" s="267" t="str">
        <f t="shared" ca="1" si="16"/>
        <v>LIMPEZA INSALUBRE 35H</v>
      </c>
      <c r="C82" s="273">
        <f ca="1">C47*'Quadro Resumo'!$E$11</f>
        <v>163127.88</v>
      </c>
      <c r="D82" s="273">
        <f ca="1">D47*'Quadro Resumo'!$E$11</f>
        <v>0</v>
      </c>
      <c r="E82" s="273">
        <f ca="1">E47*'Quadro Resumo'!$E$11</f>
        <v>54375.96</v>
      </c>
      <c r="F82" s="273">
        <f ca="1">F47*'Quadro Resumo'!$E$11</f>
        <v>54375.96</v>
      </c>
      <c r="G82" s="273">
        <f ca="1">G47*'Quadro Resumo'!$E$11</f>
        <v>108751.92</v>
      </c>
      <c r="H82" s="273">
        <f ca="1">H47*'Quadro Resumo'!$E$11</f>
        <v>0</v>
      </c>
      <c r="I82" s="273">
        <f ca="1">I47*'Quadro Resumo'!$E$11</f>
        <v>0</v>
      </c>
      <c r="J82" s="273">
        <f ca="1">J47*'Quadro Resumo'!$E$11</f>
        <v>0</v>
      </c>
      <c r="K82" s="273">
        <f ca="1">K47*'Quadro Resumo'!$E$11</f>
        <v>0</v>
      </c>
      <c r="L82" s="273">
        <f ca="1">L47*'Quadro Resumo'!$E$11</f>
        <v>0</v>
      </c>
      <c r="M82" s="273">
        <f ca="1">M47*'Quadro Resumo'!$E$11</f>
        <v>0</v>
      </c>
      <c r="N82" s="266">
        <f t="shared" ca="1" si="13"/>
        <v>380631.72</v>
      </c>
      <c r="O82" s="38"/>
    </row>
    <row r="83" spans="1:15" ht="15" customHeight="1" x14ac:dyDescent="0.2">
      <c r="A83" s="167" t="str">
        <f t="shared" si="16"/>
        <v>A.203</v>
      </c>
      <c r="B83" s="267" t="str">
        <f t="shared" ca="1" si="16"/>
        <v>LIMPEZA INSALUBRE 40H</v>
      </c>
      <c r="C83" s="273">
        <f ca="1">C48*'Quadro Resumo'!$E$11</f>
        <v>0</v>
      </c>
      <c r="D83" s="273">
        <f ca="1">D48*'Quadro Resumo'!$E$11</f>
        <v>0</v>
      </c>
      <c r="E83" s="273">
        <f ca="1">E48*'Quadro Resumo'!$E$11</f>
        <v>0</v>
      </c>
      <c r="F83" s="273">
        <f ca="1">F48*'Quadro Resumo'!$E$11</f>
        <v>0</v>
      </c>
      <c r="G83" s="273">
        <f ca="1">G48*'Quadro Resumo'!$E$11</f>
        <v>0</v>
      </c>
      <c r="H83" s="273">
        <f ca="1">H48*'Quadro Resumo'!$E$11</f>
        <v>0</v>
      </c>
      <c r="I83" s="273">
        <f ca="1">I48*'Quadro Resumo'!$E$11</f>
        <v>0</v>
      </c>
      <c r="J83" s="273">
        <f ca="1">J48*'Quadro Resumo'!$E$11</f>
        <v>0</v>
      </c>
      <c r="K83" s="273">
        <f ca="1">K48*'Quadro Resumo'!$E$11</f>
        <v>0</v>
      </c>
      <c r="L83" s="273">
        <f ca="1">L48*'Quadro Resumo'!$E$11</f>
        <v>0</v>
      </c>
      <c r="M83" s="273">
        <f ca="1">M48*'Quadro Resumo'!$E$11</f>
        <v>593386.80000000005</v>
      </c>
      <c r="N83" s="266">
        <f t="shared" ca="1" si="13"/>
        <v>593386.80000000005</v>
      </c>
      <c r="O83" s="38"/>
    </row>
    <row r="84" spans="1:15" ht="15" customHeight="1" x14ac:dyDescent="0.2">
      <c r="A84" s="167" t="str">
        <f t="shared" si="16"/>
        <v>A.204</v>
      </c>
      <c r="B84" s="267" t="str">
        <f t="shared" ca="1" si="16"/>
        <v>LIMPEZA INSALUBRE 44H</v>
      </c>
      <c r="C84" s="273">
        <f ca="1">C49*'Quadro Resumo'!$E$11</f>
        <v>0</v>
      </c>
      <c r="D84" s="273">
        <f ca="1">D49*'Quadro Resumo'!$E$11</f>
        <v>0</v>
      </c>
      <c r="E84" s="273">
        <f ca="1">E49*'Quadro Resumo'!$E$11</f>
        <v>0</v>
      </c>
      <c r="F84" s="273">
        <f ca="1">F49*'Quadro Resumo'!$E$11</f>
        <v>0</v>
      </c>
      <c r="G84" s="273">
        <f ca="1">G49*'Quadro Resumo'!$E$11</f>
        <v>0</v>
      </c>
      <c r="H84" s="273">
        <f ca="1">H49*'Quadro Resumo'!$E$11</f>
        <v>821570.87999999989</v>
      </c>
      <c r="I84" s="273">
        <f ca="1">I49*'Quadro Resumo'!$E$11</f>
        <v>0</v>
      </c>
      <c r="J84" s="273">
        <f ca="1">J49*'Quadro Resumo'!$E$11</f>
        <v>0</v>
      </c>
      <c r="K84" s="273">
        <f ca="1">K49*'Quadro Resumo'!$E$11</f>
        <v>0</v>
      </c>
      <c r="L84" s="273">
        <f ca="1">L49*'Quadro Resumo'!$E$11</f>
        <v>0</v>
      </c>
      <c r="M84" s="273">
        <f ca="1">M49*'Quadro Resumo'!$E$11</f>
        <v>0</v>
      </c>
      <c r="N84" s="266">
        <f t="shared" ca="1" si="13"/>
        <v>821570.87999999989</v>
      </c>
      <c r="O84" s="38"/>
    </row>
    <row r="85" spans="1:15" ht="15" customHeight="1" x14ac:dyDescent="0.2">
      <c r="A85" s="167" t="str">
        <f t="shared" si="16"/>
        <v>A.205</v>
      </c>
      <c r="B85" s="267" t="str">
        <f t="shared" ca="1" si="16"/>
        <v>LIMPEZA INSALUBRE 06X12</v>
      </c>
      <c r="C85" s="273">
        <f ca="1">C50*'Quadro Resumo'!$E$11</f>
        <v>0</v>
      </c>
      <c r="D85" s="273">
        <f ca="1">D50*'Quadro Resumo'!$E$11</f>
        <v>0</v>
      </c>
      <c r="E85" s="273">
        <f ca="1">E50*'Quadro Resumo'!$E$11</f>
        <v>0</v>
      </c>
      <c r="F85" s="273">
        <f ca="1">F50*'Quadro Resumo'!$E$11</f>
        <v>0</v>
      </c>
      <c r="G85" s="273">
        <f ca="1">G50*'Quadro Resumo'!$E$11</f>
        <v>0</v>
      </c>
      <c r="H85" s="273">
        <f ca="1">H50*'Quadro Resumo'!$E$11</f>
        <v>0</v>
      </c>
      <c r="I85" s="273">
        <f ca="1">I50*'Quadro Resumo'!$E$11</f>
        <v>0</v>
      </c>
      <c r="J85" s="273">
        <f ca="1">J50*'Quadro Resumo'!$E$11</f>
        <v>0</v>
      </c>
      <c r="K85" s="273">
        <f ca="1">K50*'Quadro Resumo'!$E$11</f>
        <v>0</v>
      </c>
      <c r="L85" s="273">
        <f ca="1">L50*'Quadro Resumo'!$E$11</f>
        <v>0</v>
      </c>
      <c r="M85" s="273">
        <f ca="1">M50*'Quadro Resumo'!$E$11</f>
        <v>122604.24</v>
      </c>
      <c r="N85" s="266">
        <f t="shared" ca="1" si="13"/>
        <v>122604.24</v>
      </c>
      <c r="O85" s="38"/>
    </row>
    <row r="86" spans="1:15" ht="15" customHeight="1" x14ac:dyDescent="0.2">
      <c r="A86" s="167" t="str">
        <f t="shared" si="16"/>
        <v>A.206</v>
      </c>
      <c r="B86" s="267" t="str">
        <f t="shared" ca="1" si="16"/>
        <v>LIMPEZA INSALUBRE NOTURNA INTRA 12X36</v>
      </c>
      <c r="C86" s="273">
        <f ca="1">C51*'Quadro Resumo'!$E$11</f>
        <v>0</v>
      </c>
      <c r="D86" s="273">
        <f ca="1">D51*'Quadro Resumo'!$E$11</f>
        <v>0</v>
      </c>
      <c r="E86" s="273">
        <f ca="1">E51*'Quadro Resumo'!$E$11</f>
        <v>0</v>
      </c>
      <c r="F86" s="273">
        <f ca="1">F51*'Quadro Resumo'!$E$11</f>
        <v>0</v>
      </c>
      <c r="G86" s="273">
        <f ca="1">G51*'Quadro Resumo'!$E$11</f>
        <v>0</v>
      </c>
      <c r="H86" s="273">
        <f ca="1">H51*'Quadro Resumo'!$E$11</f>
        <v>0</v>
      </c>
      <c r="I86" s="273">
        <f ca="1">I51*'Quadro Resumo'!$E$11</f>
        <v>0</v>
      </c>
      <c r="J86" s="273">
        <f ca="1">J51*'Quadro Resumo'!$E$11</f>
        <v>0</v>
      </c>
      <c r="K86" s="273">
        <f ca="1">K51*'Quadro Resumo'!$E$11</f>
        <v>0</v>
      </c>
      <c r="L86" s="273">
        <f ca="1">L51*'Quadro Resumo'!$E$11</f>
        <v>0</v>
      </c>
      <c r="M86" s="273">
        <f ca="1">M51*'Quadro Resumo'!$E$11</f>
        <v>144612.24</v>
      </c>
      <c r="N86" s="266">
        <f t="shared" ca="1" si="13"/>
        <v>144612.24</v>
      </c>
      <c r="O86" s="38"/>
    </row>
    <row r="87" spans="1:15" ht="15" customHeight="1" x14ac:dyDescent="0.2">
      <c r="A87" s="167" t="str">
        <f t="shared" si="16"/>
        <v>A.301</v>
      </c>
      <c r="B87" s="267" t="str">
        <f t="shared" ca="1" si="16"/>
        <v>LIMPEZA DE PISCINA 35H</v>
      </c>
      <c r="C87" s="273">
        <f ca="1">C52*'Quadro Resumo'!$E$11</f>
        <v>46131.840000000004</v>
      </c>
      <c r="D87" s="273">
        <f ca="1">D52*'Quadro Resumo'!$E$11</f>
        <v>0</v>
      </c>
      <c r="E87" s="273">
        <f ca="1">E52*'Quadro Resumo'!$E$11</f>
        <v>0</v>
      </c>
      <c r="F87" s="273">
        <f ca="1">F52*'Quadro Resumo'!$E$11</f>
        <v>0</v>
      </c>
      <c r="G87" s="273">
        <f ca="1">G52*'Quadro Resumo'!$E$11</f>
        <v>0</v>
      </c>
      <c r="H87" s="273">
        <f ca="1">H52*'Quadro Resumo'!$E$11</f>
        <v>0</v>
      </c>
      <c r="I87" s="273">
        <f ca="1">I52*'Quadro Resumo'!$E$11</f>
        <v>0</v>
      </c>
      <c r="J87" s="273">
        <f ca="1">J52*'Quadro Resumo'!$E$11</f>
        <v>0</v>
      </c>
      <c r="K87" s="273">
        <f ca="1">K52*'Quadro Resumo'!$E$11</f>
        <v>0</v>
      </c>
      <c r="L87" s="273">
        <f ca="1">L52*'Quadro Resumo'!$E$11</f>
        <v>0</v>
      </c>
      <c r="M87" s="273">
        <f ca="1">M52*'Quadro Resumo'!$E$11</f>
        <v>0</v>
      </c>
      <c r="N87" s="266">
        <f t="shared" ca="1" si="13"/>
        <v>46131.840000000004</v>
      </c>
      <c r="O87" s="38"/>
    </row>
    <row r="88" spans="1:15" ht="15" customHeight="1" x14ac:dyDescent="0.2">
      <c r="A88" s="167" t="str">
        <f t="shared" si="16"/>
        <v>A.401</v>
      </c>
      <c r="B88" s="267" t="str">
        <f t="shared" ca="1" si="16"/>
        <v>LIMPEZA E CONSERVAÇÃO 35H</v>
      </c>
      <c r="C88" s="273">
        <f ca="1">C53*'Quadro Resumo'!$E$11</f>
        <v>95358</v>
      </c>
      <c r="D88" s="273">
        <f ca="1">D53*'Quadro Resumo'!$E$11</f>
        <v>0</v>
      </c>
      <c r="E88" s="273">
        <f ca="1">E53*'Quadro Resumo'!$E$11</f>
        <v>0</v>
      </c>
      <c r="F88" s="273">
        <f ca="1">F53*'Quadro Resumo'!$E$11</f>
        <v>0</v>
      </c>
      <c r="G88" s="273">
        <f ca="1">G53*'Quadro Resumo'!$E$11</f>
        <v>0</v>
      </c>
      <c r="H88" s="273">
        <f ca="1">H53*'Quadro Resumo'!$E$11</f>
        <v>0</v>
      </c>
      <c r="I88" s="273">
        <f ca="1">I53*'Quadro Resumo'!$E$11</f>
        <v>0</v>
      </c>
      <c r="J88" s="273">
        <f ca="1">J53*'Quadro Resumo'!$E$11</f>
        <v>0</v>
      </c>
      <c r="K88" s="273">
        <f ca="1">K53*'Quadro Resumo'!$E$11</f>
        <v>143037</v>
      </c>
      <c r="L88" s="273">
        <f ca="1">L53*'Quadro Resumo'!$E$11</f>
        <v>0</v>
      </c>
      <c r="M88" s="273">
        <f ca="1">M53*'Quadro Resumo'!$E$11</f>
        <v>0</v>
      </c>
      <c r="N88" s="266">
        <f t="shared" ca="1" si="13"/>
        <v>238395</v>
      </c>
      <c r="O88" s="38"/>
    </row>
    <row r="89" spans="1:15" ht="15" customHeight="1" x14ac:dyDescent="0.2">
      <c r="A89" s="167" t="str">
        <f t="shared" si="16"/>
        <v>A.402</v>
      </c>
      <c r="B89" s="267" t="str">
        <f t="shared" ca="1" si="16"/>
        <v>LIMPEZA E CONSERVAÇÃO 42H</v>
      </c>
      <c r="C89" s="273">
        <f ca="1">C54*'Quadro Resumo'!$E$11</f>
        <v>0</v>
      </c>
      <c r="D89" s="273">
        <f ca="1">D54*'Quadro Resumo'!$E$11</f>
        <v>0</v>
      </c>
      <c r="E89" s="273">
        <f ca="1">E54*'Quadro Resumo'!$E$11</f>
        <v>0</v>
      </c>
      <c r="F89" s="273">
        <f ca="1">F54*'Quadro Resumo'!$E$11</f>
        <v>0</v>
      </c>
      <c r="G89" s="273">
        <f ca="1">G54*'Quadro Resumo'!$E$11</f>
        <v>0</v>
      </c>
      <c r="H89" s="273">
        <f ca="1">H54*'Quadro Resumo'!$E$11</f>
        <v>0</v>
      </c>
      <c r="I89" s="273">
        <f ca="1">I54*'Quadro Resumo'!$E$11</f>
        <v>0</v>
      </c>
      <c r="J89" s="273">
        <f ca="1">J54*'Quadro Resumo'!$E$11</f>
        <v>0</v>
      </c>
      <c r="K89" s="273">
        <f ca="1">K54*'Quadro Resumo'!$E$11</f>
        <v>54496.680000000008</v>
      </c>
      <c r="L89" s="273">
        <f ca="1">L54*'Quadro Resumo'!$E$11</f>
        <v>0</v>
      </c>
      <c r="M89" s="273">
        <f ca="1">M54*'Quadro Resumo'!$E$11</f>
        <v>0</v>
      </c>
      <c r="N89" s="266">
        <f t="shared" ca="1" si="13"/>
        <v>54496.680000000008</v>
      </c>
      <c r="O89" s="38"/>
    </row>
    <row r="90" spans="1:15" ht="15" customHeight="1" x14ac:dyDescent="0.2">
      <c r="A90" s="167" t="str">
        <f t="shared" si="16"/>
        <v>A.403</v>
      </c>
      <c r="B90" s="267" t="str">
        <f t="shared" ca="1" si="16"/>
        <v>LIMPEZA E CONSERVAÇÃO 44H</v>
      </c>
      <c r="C90" s="273">
        <f ca="1">C55*'Quadro Resumo'!$E$11</f>
        <v>0</v>
      </c>
      <c r="D90" s="273">
        <f ca="1">D55*'Quadro Resumo'!$E$11</f>
        <v>0</v>
      </c>
      <c r="E90" s="273">
        <f ca="1">E55*'Quadro Resumo'!$E$11</f>
        <v>0</v>
      </c>
      <c r="F90" s="273">
        <f ca="1">F55*'Quadro Resumo'!$E$11</f>
        <v>0</v>
      </c>
      <c r="G90" s="273">
        <f ca="1">G55*'Quadro Resumo'!$E$11</f>
        <v>0</v>
      </c>
      <c r="H90" s="273">
        <f ca="1">H55*'Quadro Resumo'!$E$11</f>
        <v>0</v>
      </c>
      <c r="I90" s="273">
        <f ca="1">I55*'Quadro Resumo'!$E$11</f>
        <v>0</v>
      </c>
      <c r="J90" s="273">
        <f ca="1">J55*'Quadro Resumo'!$E$11</f>
        <v>0</v>
      </c>
      <c r="K90" s="273">
        <f ca="1">K55*'Quadro Resumo'!$E$11</f>
        <v>226217.76</v>
      </c>
      <c r="L90" s="273">
        <f ca="1">L55*'Quadro Resumo'!$E$11</f>
        <v>0</v>
      </c>
      <c r="M90" s="273">
        <f ca="1">M55*'Quadro Resumo'!$E$11</f>
        <v>0</v>
      </c>
      <c r="N90" s="266">
        <f t="shared" ca="1" si="13"/>
        <v>226217.76</v>
      </c>
      <c r="O90" s="38"/>
    </row>
    <row r="91" spans="1:15" ht="15" customHeight="1" x14ac:dyDescent="0.2">
      <c r="A91" s="167" t="str">
        <f t="shared" si="16"/>
        <v>B.001</v>
      </c>
      <c r="B91" s="267" t="str">
        <f t="shared" ca="1" si="16"/>
        <v>CARREGAMENTO 35H</v>
      </c>
      <c r="C91" s="273">
        <f ca="1">C56*'Quadro Resumo'!$E$11</f>
        <v>0</v>
      </c>
      <c r="D91" s="273">
        <f ca="1">D56*'Quadro Resumo'!$E$11</f>
        <v>0</v>
      </c>
      <c r="E91" s="273">
        <f ca="1">E56*'Quadro Resumo'!$E$11</f>
        <v>0</v>
      </c>
      <c r="F91" s="273">
        <f ca="1">F56*'Quadro Resumo'!$E$11</f>
        <v>0</v>
      </c>
      <c r="G91" s="273">
        <f ca="1">G56*'Quadro Resumo'!$E$11</f>
        <v>0</v>
      </c>
      <c r="H91" s="273">
        <f ca="1">H56*'Quadro Resumo'!$E$11</f>
        <v>0</v>
      </c>
      <c r="I91" s="273">
        <f ca="1">I56*'Quadro Resumo'!$E$11</f>
        <v>0</v>
      </c>
      <c r="J91" s="273">
        <f ca="1">J56*'Quadro Resumo'!$E$11</f>
        <v>0</v>
      </c>
      <c r="K91" s="273">
        <f ca="1">K56*'Quadro Resumo'!$E$11</f>
        <v>0</v>
      </c>
      <c r="L91" s="273">
        <f ca="1">L56*'Quadro Resumo'!$E$11</f>
        <v>0</v>
      </c>
      <c r="M91" s="273">
        <f ca="1">M56*'Quadro Resumo'!$E$11</f>
        <v>46399.08</v>
      </c>
      <c r="N91" s="266">
        <f t="shared" ca="1" si="13"/>
        <v>46399.08</v>
      </c>
      <c r="O91" s="38"/>
    </row>
    <row r="92" spans="1:15" ht="15" customHeight="1" x14ac:dyDescent="0.2">
      <c r="A92" s="167" t="str">
        <f t="shared" si="16"/>
        <v>C.001</v>
      </c>
      <c r="B92" s="267" t="str">
        <f t="shared" ca="1" si="16"/>
        <v>COZINHA 35H</v>
      </c>
      <c r="C92" s="273">
        <f ca="1">C57*'Quadro Resumo'!$E$11</f>
        <v>0</v>
      </c>
      <c r="D92" s="273">
        <f ca="1">D57*'Quadro Resumo'!$E$11</f>
        <v>0</v>
      </c>
      <c r="E92" s="273">
        <f ca="1">E57*'Quadro Resumo'!$E$11</f>
        <v>0</v>
      </c>
      <c r="F92" s="273">
        <f ca="1">F57*'Quadro Resumo'!$E$11</f>
        <v>0</v>
      </c>
      <c r="G92" s="273">
        <f ca="1">G57*'Quadro Resumo'!$E$11</f>
        <v>98095.92</v>
      </c>
      <c r="H92" s="273">
        <f ca="1">H57*'Quadro Resumo'!$E$11</f>
        <v>0</v>
      </c>
      <c r="I92" s="273">
        <f ca="1">I57*'Quadro Resumo'!$E$11</f>
        <v>0</v>
      </c>
      <c r="J92" s="273">
        <f ca="1">J57*'Quadro Resumo'!$E$11</f>
        <v>0</v>
      </c>
      <c r="K92" s="273">
        <f ca="1">K57*'Quadro Resumo'!$E$11</f>
        <v>0</v>
      </c>
      <c r="L92" s="273">
        <f ca="1">L57*'Quadro Resumo'!$E$11</f>
        <v>0</v>
      </c>
      <c r="M92" s="273">
        <f ca="1">M57*'Quadro Resumo'!$E$11</f>
        <v>49047.96</v>
      </c>
      <c r="N92" s="266">
        <f t="shared" ca="1" si="13"/>
        <v>147143.88</v>
      </c>
      <c r="O92" s="38"/>
    </row>
    <row r="93" spans="1:15" ht="15" customHeight="1" x14ac:dyDescent="0.2">
      <c r="A93" s="167" t="str">
        <f t="shared" si="16"/>
        <v>C.002</v>
      </c>
      <c r="B93" s="267" t="str">
        <f t="shared" ca="1" si="16"/>
        <v>COZINHA INTRA 40H</v>
      </c>
      <c r="C93" s="273">
        <f ca="1">C58*'Quadro Resumo'!$E$11</f>
        <v>0</v>
      </c>
      <c r="D93" s="273">
        <f ca="1">D58*'Quadro Resumo'!$E$11</f>
        <v>0</v>
      </c>
      <c r="E93" s="273">
        <f ca="1">E58*'Quadro Resumo'!$E$11</f>
        <v>0</v>
      </c>
      <c r="F93" s="273">
        <f ca="1">F58*'Quadro Resumo'!$E$11</f>
        <v>0</v>
      </c>
      <c r="G93" s="273">
        <f ca="1">G58*'Quadro Resumo'!$E$11</f>
        <v>0</v>
      </c>
      <c r="H93" s="273">
        <f ca="1">H58*'Quadro Resumo'!$E$11</f>
        <v>0</v>
      </c>
      <c r="I93" s="273">
        <f ca="1">I58*'Quadro Resumo'!$E$11</f>
        <v>55912.680000000008</v>
      </c>
      <c r="J93" s="273">
        <f ca="1">J58*'Quadro Resumo'!$E$11</f>
        <v>0</v>
      </c>
      <c r="K93" s="273">
        <f ca="1">K58*'Quadro Resumo'!$E$11</f>
        <v>0</v>
      </c>
      <c r="L93" s="273">
        <f ca="1">L58*'Quadro Resumo'!$E$11</f>
        <v>0</v>
      </c>
      <c r="M93" s="273">
        <f ca="1">M58*'Quadro Resumo'!$E$11</f>
        <v>0</v>
      </c>
      <c r="N93" s="266">
        <f t="shared" ca="1" si="13"/>
        <v>55912.680000000008</v>
      </c>
      <c r="O93" s="38"/>
    </row>
    <row r="94" spans="1:15" ht="15" customHeight="1" x14ac:dyDescent="0.2">
      <c r="A94" s="167" t="str">
        <f t="shared" si="16"/>
        <v>C.101</v>
      </c>
      <c r="B94" s="267" t="str">
        <f t="shared" ca="1" si="16"/>
        <v>MERENDA 40H</v>
      </c>
      <c r="C94" s="273">
        <f ca="1">C59*'Quadro Resumo'!$E$11</f>
        <v>0</v>
      </c>
      <c r="D94" s="273">
        <f ca="1">D59*'Quadro Resumo'!$E$11</f>
        <v>0</v>
      </c>
      <c r="E94" s="273">
        <f ca="1">E59*'Quadro Resumo'!$E$11</f>
        <v>0</v>
      </c>
      <c r="F94" s="273">
        <f ca="1">F59*'Quadro Resumo'!$E$11</f>
        <v>0</v>
      </c>
      <c r="G94" s="273">
        <f ca="1">G59*'Quadro Resumo'!$E$11</f>
        <v>0</v>
      </c>
      <c r="H94" s="273">
        <f ca="1">H59*'Quadro Resumo'!$E$11</f>
        <v>369042.24</v>
      </c>
      <c r="I94" s="273">
        <f ca="1">I59*'Quadro Resumo'!$E$11</f>
        <v>0</v>
      </c>
      <c r="J94" s="273">
        <f ca="1">J59*'Quadro Resumo'!$E$11</f>
        <v>0</v>
      </c>
      <c r="K94" s="273">
        <f ca="1">K59*'Quadro Resumo'!$E$11</f>
        <v>0</v>
      </c>
      <c r="L94" s="273">
        <f ca="1">L59*'Quadro Resumo'!$E$11</f>
        <v>0</v>
      </c>
      <c r="M94" s="273">
        <f ca="1">M59*'Quadro Resumo'!$E$11</f>
        <v>0</v>
      </c>
      <c r="N94" s="266">
        <f t="shared" ca="1" si="13"/>
        <v>369042.24</v>
      </c>
      <c r="O94" s="38"/>
    </row>
    <row r="95" spans="1:15" ht="15" customHeight="1" x14ac:dyDescent="0.2">
      <c r="A95" s="167" t="str">
        <f t="shared" si="16"/>
        <v>C.102</v>
      </c>
      <c r="B95" s="267" t="str">
        <f t="shared" ca="1" si="16"/>
        <v>MERENDA 44H</v>
      </c>
      <c r="C95" s="273">
        <f ca="1">C60*'Quadro Resumo'!$E$11</f>
        <v>0</v>
      </c>
      <c r="D95" s="273">
        <f ca="1">D60*'Quadro Resumo'!$E$11</f>
        <v>0</v>
      </c>
      <c r="E95" s="273">
        <f ca="1">E60*'Quadro Resumo'!$E$11</f>
        <v>0</v>
      </c>
      <c r="F95" s="273">
        <f ca="1">F60*'Quadro Resumo'!$E$11</f>
        <v>0</v>
      </c>
      <c r="G95" s="273">
        <f ca="1">G60*'Quadro Resumo'!$E$11</f>
        <v>0</v>
      </c>
      <c r="H95" s="273">
        <f ca="1">H60*'Quadro Resumo'!$E$11</f>
        <v>1602068.1600000001</v>
      </c>
      <c r="I95" s="273">
        <f ca="1">I60*'Quadro Resumo'!$E$11</f>
        <v>0</v>
      </c>
      <c r="J95" s="273">
        <f ca="1">J60*'Quadro Resumo'!$E$11</f>
        <v>0</v>
      </c>
      <c r="K95" s="273">
        <f ca="1">K60*'Quadro Resumo'!$E$11</f>
        <v>0</v>
      </c>
      <c r="L95" s="273">
        <f ca="1">L60*'Quadro Resumo'!$E$11</f>
        <v>0</v>
      </c>
      <c r="M95" s="273">
        <f ca="1">M60*'Quadro Resumo'!$E$11</f>
        <v>0</v>
      </c>
      <c r="N95" s="266">
        <f t="shared" ca="1" si="13"/>
        <v>1602068.1600000001</v>
      </c>
      <c r="O95" s="38"/>
    </row>
    <row r="96" spans="1:15" ht="15" customHeight="1" x14ac:dyDescent="0.2">
      <c r="A96" s="167" t="str">
        <f t="shared" si="16"/>
        <v>D.001</v>
      </c>
      <c r="B96" s="267" t="str">
        <f t="shared" ca="1" si="16"/>
        <v>PORTARIA 40H</v>
      </c>
      <c r="C96" s="273">
        <f ca="1">C61*'Quadro Resumo'!$E$11</f>
        <v>0</v>
      </c>
      <c r="D96" s="273">
        <f ca="1">D61*'Quadro Resumo'!$E$11</f>
        <v>0</v>
      </c>
      <c r="E96" s="273">
        <f ca="1">E61*'Quadro Resumo'!$E$11</f>
        <v>0</v>
      </c>
      <c r="F96" s="273">
        <f ca="1">F61*'Quadro Resumo'!$E$11</f>
        <v>0</v>
      </c>
      <c r="G96" s="273">
        <f ca="1">G61*'Quadro Resumo'!$E$11</f>
        <v>0</v>
      </c>
      <c r="H96" s="273">
        <f ca="1">H61*'Quadro Resumo'!$E$11</f>
        <v>316036.2</v>
      </c>
      <c r="I96" s="273">
        <f ca="1">I61*'Quadro Resumo'!$E$11</f>
        <v>0</v>
      </c>
      <c r="J96" s="273">
        <f ca="1">J61*'Quadro Resumo'!$E$11</f>
        <v>0</v>
      </c>
      <c r="K96" s="273">
        <f ca="1">K61*'Quadro Resumo'!$E$11</f>
        <v>0</v>
      </c>
      <c r="L96" s="273">
        <f ca="1">L61*'Quadro Resumo'!$E$11</f>
        <v>0</v>
      </c>
      <c r="M96" s="273">
        <f ca="1">M61*'Quadro Resumo'!$E$11</f>
        <v>0</v>
      </c>
      <c r="N96" s="266">
        <f t="shared" ca="1" si="13"/>
        <v>316036.2</v>
      </c>
      <c r="O96" s="38"/>
    </row>
    <row r="97" spans="1:15" ht="15" customHeight="1" x14ac:dyDescent="0.2">
      <c r="A97" s="167" t="str">
        <f t="shared" si="16"/>
        <v>E.001</v>
      </c>
      <c r="B97" s="267" t="str">
        <f t="shared" ca="1" si="16"/>
        <v>VIGIA 40H</v>
      </c>
      <c r="C97" s="273">
        <f ca="1">C62*'Quadro Resumo'!$E$11</f>
        <v>0</v>
      </c>
      <c r="D97" s="273">
        <f ca="1">D62*'Quadro Resumo'!$E$11</f>
        <v>0</v>
      </c>
      <c r="E97" s="273">
        <f ca="1">E62*'Quadro Resumo'!$E$11</f>
        <v>0</v>
      </c>
      <c r="F97" s="273">
        <f ca="1">F62*'Quadro Resumo'!$E$11</f>
        <v>0</v>
      </c>
      <c r="G97" s="273">
        <f ca="1">G62*'Quadro Resumo'!$E$11</f>
        <v>170551.08000000002</v>
      </c>
      <c r="H97" s="273">
        <f ca="1">H62*'Quadro Resumo'!$E$11</f>
        <v>0</v>
      </c>
      <c r="I97" s="273">
        <f ca="1">I62*'Quadro Resumo'!$E$11</f>
        <v>0</v>
      </c>
      <c r="J97" s="273">
        <f ca="1">J62*'Quadro Resumo'!$E$11</f>
        <v>0</v>
      </c>
      <c r="K97" s="273">
        <f ca="1">K62*'Quadro Resumo'!$E$11</f>
        <v>0</v>
      </c>
      <c r="L97" s="273">
        <f ca="1">L62*'Quadro Resumo'!$E$11</f>
        <v>0</v>
      </c>
      <c r="M97" s="273">
        <f ca="1">M62*'Quadro Resumo'!$E$11</f>
        <v>0</v>
      </c>
      <c r="N97" s="266">
        <f t="shared" ca="1" si="13"/>
        <v>170551.08000000002</v>
      </c>
      <c r="O97" s="38"/>
    </row>
    <row r="98" spans="1:15" ht="15" customHeight="1" x14ac:dyDescent="0.2">
      <c r="A98" s="167" t="str">
        <f t="shared" si="16"/>
        <v>E.002</v>
      </c>
      <c r="B98" s="267" t="str">
        <f t="shared" ca="1" si="16"/>
        <v>VIGIA DIURNO INTRA 40H</v>
      </c>
      <c r="C98" s="273">
        <f ca="1">C63*'Quadro Resumo'!$E$11</f>
        <v>0</v>
      </c>
      <c r="D98" s="273">
        <f ca="1">D63*'Quadro Resumo'!$E$11</f>
        <v>0</v>
      </c>
      <c r="E98" s="273">
        <f ca="1">E63*'Quadro Resumo'!$E$11</f>
        <v>0</v>
      </c>
      <c r="F98" s="273">
        <f ca="1">F63*'Quadro Resumo'!$E$11</f>
        <v>0</v>
      </c>
      <c r="G98" s="273">
        <f ca="1">G63*'Quadro Resumo'!$E$11</f>
        <v>0</v>
      </c>
      <c r="H98" s="273">
        <f ca="1">H63*'Quadro Resumo'!$E$11</f>
        <v>0</v>
      </c>
      <c r="I98" s="273">
        <f ca="1">I63*'Quadro Resumo'!$E$11</f>
        <v>0</v>
      </c>
      <c r="J98" s="273">
        <f ca="1">J63*'Quadro Resumo'!$E$11</f>
        <v>0</v>
      </c>
      <c r="K98" s="273">
        <f ca="1">K63*'Quadro Resumo'!$E$11</f>
        <v>0</v>
      </c>
      <c r="L98" s="273">
        <f ca="1">L63*'Quadro Resumo'!$E$11</f>
        <v>0</v>
      </c>
      <c r="M98" s="273">
        <f ca="1">M63*'Quadro Resumo'!$E$11</f>
        <v>57437.759999999995</v>
      </c>
      <c r="N98" s="266">
        <f t="shared" ca="1" si="13"/>
        <v>57437.759999999995</v>
      </c>
      <c r="O98" s="38"/>
    </row>
    <row r="99" spans="1:15" ht="15" customHeight="1" x14ac:dyDescent="0.2">
      <c r="A99" s="167" t="str">
        <f t="shared" si="16"/>
        <v>E.003</v>
      </c>
      <c r="B99" s="267" t="str">
        <f t="shared" ca="1" si="16"/>
        <v>VIGIA NOTURNO INTRA 40H</v>
      </c>
      <c r="C99" s="273">
        <f ca="1">C64*'Quadro Resumo'!$E$11</f>
        <v>0</v>
      </c>
      <c r="D99" s="273">
        <f ca="1">D64*'Quadro Resumo'!$E$11</f>
        <v>0</v>
      </c>
      <c r="E99" s="273">
        <f ca="1">E64*'Quadro Resumo'!$E$11</f>
        <v>0</v>
      </c>
      <c r="F99" s="273">
        <f ca="1">F64*'Quadro Resumo'!$E$11</f>
        <v>0</v>
      </c>
      <c r="G99" s="273">
        <f ca="1">G64*'Quadro Resumo'!$E$11</f>
        <v>0</v>
      </c>
      <c r="H99" s="273">
        <f ca="1">H64*'Quadro Resumo'!$E$11</f>
        <v>0</v>
      </c>
      <c r="I99" s="273">
        <f ca="1">I64*'Quadro Resumo'!$E$11</f>
        <v>0</v>
      </c>
      <c r="J99" s="273">
        <f ca="1">J64*'Quadro Resumo'!$E$11</f>
        <v>0</v>
      </c>
      <c r="K99" s="273">
        <f ca="1">K64*'Quadro Resumo'!$E$11</f>
        <v>0</v>
      </c>
      <c r="L99" s="273">
        <f ca="1">L64*'Quadro Resumo'!$E$11</f>
        <v>0</v>
      </c>
      <c r="M99" s="273">
        <f ca="1">M64*'Quadro Resumo'!$E$11</f>
        <v>60342.36</v>
      </c>
      <c r="N99" s="266">
        <f t="shared" ca="1" si="13"/>
        <v>60342.36</v>
      </c>
      <c r="O99" s="38"/>
    </row>
    <row r="100" spans="1:15" ht="15" customHeight="1" x14ac:dyDescent="0.2">
      <c r="A100" s="167" t="str">
        <f t="shared" si="16"/>
        <v>E.004</v>
      </c>
      <c r="B100" s="267" t="str">
        <f t="shared" ca="1" si="16"/>
        <v>VIGIA DIURNO INTRA 12X36</v>
      </c>
      <c r="C100" s="273">
        <f ca="1">C65*'Quadro Resumo'!$E$11</f>
        <v>0</v>
      </c>
      <c r="D100" s="273">
        <f ca="1">D65*'Quadro Resumo'!$E$11</f>
        <v>187773.48</v>
      </c>
      <c r="E100" s="273">
        <f ca="1">E65*'Quadro Resumo'!$E$11</f>
        <v>0</v>
      </c>
      <c r="F100" s="273">
        <f ca="1">F65*'Quadro Resumo'!$E$11</f>
        <v>0</v>
      </c>
      <c r="G100" s="273">
        <f ca="1">G65*'Quadro Resumo'!$E$11</f>
        <v>125182.32</v>
      </c>
      <c r="H100" s="273">
        <f ca="1">H65*'Quadro Resumo'!$E$11</f>
        <v>0</v>
      </c>
      <c r="I100" s="273">
        <f ca="1">I65*'Quadro Resumo'!$E$11</f>
        <v>0</v>
      </c>
      <c r="J100" s="273">
        <f ca="1">J65*'Quadro Resumo'!$E$11</f>
        <v>0</v>
      </c>
      <c r="K100" s="273">
        <f ca="1">K65*'Quadro Resumo'!$E$11</f>
        <v>0</v>
      </c>
      <c r="L100" s="273">
        <f ca="1">L65*'Quadro Resumo'!$E$11</f>
        <v>0</v>
      </c>
      <c r="M100" s="273">
        <f ca="1">M65*'Quadro Resumo'!$E$11</f>
        <v>125182.32</v>
      </c>
      <c r="N100" s="266">
        <f t="shared" ca="1" si="13"/>
        <v>438138.12000000005</v>
      </c>
      <c r="O100" s="38"/>
    </row>
    <row r="101" spans="1:15" ht="15" customHeight="1" x14ac:dyDescent="0.2">
      <c r="A101" s="167" t="str">
        <f t="shared" si="16"/>
        <v>E.005</v>
      </c>
      <c r="B101" s="267" t="str">
        <f t="shared" ca="1" si="16"/>
        <v>VIGIA NOTURNO INTRA 12X36</v>
      </c>
      <c r="C101" s="273">
        <f ca="1">C66*'Quadro Resumo'!$E$11</f>
        <v>0</v>
      </c>
      <c r="D101" s="273">
        <f ca="1">D66*'Quadro Resumo'!$E$11</f>
        <v>220031.27999999997</v>
      </c>
      <c r="E101" s="273">
        <f ca="1">E66*'Quadro Resumo'!$E$11</f>
        <v>0</v>
      </c>
      <c r="F101" s="273">
        <f ca="1">F66*'Quadro Resumo'!$E$11</f>
        <v>0</v>
      </c>
      <c r="G101" s="273">
        <f ca="1">G66*'Quadro Resumo'!$E$11</f>
        <v>293375.03999999998</v>
      </c>
      <c r="H101" s="273">
        <f ca="1">H66*'Quadro Resumo'!$E$11</f>
        <v>0</v>
      </c>
      <c r="I101" s="273">
        <f ca="1">I66*'Quadro Resumo'!$E$11</f>
        <v>0</v>
      </c>
      <c r="J101" s="273">
        <f ca="1">J66*'Quadro Resumo'!$E$11</f>
        <v>0</v>
      </c>
      <c r="K101" s="273">
        <f ca="1">K66*'Quadro Resumo'!$E$11</f>
        <v>0</v>
      </c>
      <c r="L101" s="273">
        <f ca="1">L66*'Quadro Resumo'!$E$11</f>
        <v>0</v>
      </c>
      <c r="M101" s="273">
        <f ca="1">M66*'Quadro Resumo'!$E$11</f>
        <v>146687.51999999999</v>
      </c>
      <c r="N101" s="266">
        <f t="shared" ca="1" si="13"/>
        <v>660093.84</v>
      </c>
      <c r="O101" s="38"/>
    </row>
    <row r="102" spans="1:15" ht="15" customHeight="1" x14ac:dyDescent="0.2">
      <c r="A102" s="167" t="str">
        <f t="shared" si="16"/>
        <v>E.006</v>
      </c>
      <c r="B102" s="267" t="str">
        <f t="shared" ca="1" si="16"/>
        <v>VIGIA DIURNO INTRA 12X60</v>
      </c>
      <c r="C102" s="273">
        <f ca="1">C67*'Quadro Resumo'!$E$11</f>
        <v>0</v>
      </c>
      <c r="D102" s="273">
        <f ca="1">D67*'Quadro Resumo'!$E$11</f>
        <v>232774.2</v>
      </c>
      <c r="E102" s="273">
        <f ca="1">E67*'Quadro Resumo'!$E$11</f>
        <v>0</v>
      </c>
      <c r="F102" s="273">
        <f ca="1">F67*'Quadro Resumo'!$E$11</f>
        <v>0</v>
      </c>
      <c r="G102" s="273">
        <f ca="1">G67*'Quadro Resumo'!$E$11</f>
        <v>0</v>
      </c>
      <c r="H102" s="273">
        <f ca="1">H67*'Quadro Resumo'!$E$11</f>
        <v>0</v>
      </c>
      <c r="I102" s="273">
        <f ca="1">I67*'Quadro Resumo'!$E$11</f>
        <v>0</v>
      </c>
      <c r="J102" s="273">
        <f ca="1">J67*'Quadro Resumo'!$E$11</f>
        <v>0</v>
      </c>
      <c r="K102" s="273">
        <f ca="1">K67*'Quadro Resumo'!$E$11</f>
        <v>0</v>
      </c>
      <c r="L102" s="273">
        <f ca="1">L67*'Quadro Resumo'!$E$11</f>
        <v>0</v>
      </c>
      <c r="M102" s="273">
        <f ca="1">M67*'Quadro Resumo'!$E$11</f>
        <v>0</v>
      </c>
      <c r="N102" s="266">
        <f t="shared" ca="1" si="13"/>
        <v>232774.2</v>
      </c>
      <c r="O102" s="38"/>
    </row>
    <row r="103" spans="1:15" ht="15" customHeight="1" x14ac:dyDescent="0.2">
      <c r="A103" s="167" t="str">
        <f t="shared" si="16"/>
        <v>E.007</v>
      </c>
      <c r="B103" s="267" t="str">
        <f t="shared" ca="1" si="16"/>
        <v>VIGIA NOTURNO INTRA 12X60</v>
      </c>
      <c r="C103" s="273">
        <f ca="1">C68*'Quadro Resumo'!$E$11</f>
        <v>0</v>
      </c>
      <c r="D103" s="273">
        <f ca="1">D68*'Quadro Resumo'!$E$11</f>
        <v>486972</v>
      </c>
      <c r="E103" s="273">
        <f ca="1">E68*'Quadro Resumo'!$E$11</f>
        <v>0</v>
      </c>
      <c r="F103" s="273">
        <f ca="1">F68*'Quadro Resumo'!$E$11</f>
        <v>0</v>
      </c>
      <c r="G103" s="273">
        <f ca="1">G68*'Quadro Resumo'!$E$11</f>
        <v>0</v>
      </c>
      <c r="H103" s="273">
        <f ca="1">H68*'Quadro Resumo'!$E$11</f>
        <v>0</v>
      </c>
      <c r="I103" s="273">
        <f ca="1">I68*'Quadro Resumo'!$E$11</f>
        <v>0</v>
      </c>
      <c r="J103" s="273">
        <f ca="1">J68*'Quadro Resumo'!$E$11</f>
        <v>0</v>
      </c>
      <c r="K103" s="273">
        <f ca="1">K68*'Quadro Resumo'!$E$11</f>
        <v>0</v>
      </c>
      <c r="L103" s="273">
        <f ca="1">L68*'Quadro Resumo'!$E$11</f>
        <v>0</v>
      </c>
      <c r="M103" s="273">
        <f ca="1">M68*'Quadro Resumo'!$E$11</f>
        <v>0</v>
      </c>
      <c r="N103" s="266">
        <f t="shared" ca="1" si="13"/>
        <v>486972</v>
      </c>
      <c r="O103" s="38"/>
    </row>
    <row r="104" spans="1:15" ht="15" customHeight="1" x14ac:dyDescent="0.2">
      <c r="A104" s="167" t="str">
        <f t="shared" si="16"/>
        <v>F.001</v>
      </c>
      <c r="B104" s="267" t="str">
        <f t="shared" ca="1" si="16"/>
        <v>SUPERVISÃO</v>
      </c>
      <c r="C104" s="273">
        <f ca="1">C69*'Quadro Resumo'!$E$11</f>
        <v>5867.7155555555555</v>
      </c>
      <c r="D104" s="273">
        <f ca="1">D69*'Quadro Resumo'!$E$11</f>
        <v>19559.051851851851</v>
      </c>
      <c r="E104" s="273">
        <f ca="1">E69*'Quadro Resumo'!$E$11</f>
        <v>977.95259259259262</v>
      </c>
      <c r="F104" s="273">
        <f ca="1">F69*'Quadro Resumo'!$E$11</f>
        <v>977.95259259259262</v>
      </c>
      <c r="G104" s="273">
        <f ca="1">G69*'Quadro Resumo'!$E$11</f>
        <v>13691.336296296296</v>
      </c>
      <c r="H104" s="273">
        <f ca="1">H69*'Quadro Resumo'!$E$11</f>
        <v>0</v>
      </c>
      <c r="I104" s="273">
        <f ca="1">I69*'Quadro Resumo'!$E$11</f>
        <v>977.95259259259262</v>
      </c>
      <c r="J104" s="273">
        <f ca="1">J69*'Quadro Resumo'!$E$11</f>
        <v>977.95259259259262</v>
      </c>
      <c r="K104" s="273">
        <f ca="1">K69*'Quadro Resumo'!$E$11</f>
        <v>7823.620740740741</v>
      </c>
      <c r="L104" s="273">
        <f ca="1">L69*'Quadro Resumo'!$E$11</f>
        <v>977.95259259259262</v>
      </c>
      <c r="M104" s="273">
        <f ca="1">M69*'Quadro Resumo'!$E$11</f>
        <v>27382.672592592593</v>
      </c>
      <c r="N104" s="266">
        <f t="shared" ca="1" si="13"/>
        <v>79214.16</v>
      </c>
      <c r="O104" s="38"/>
    </row>
    <row r="105" spans="1:15" ht="15" customHeight="1" thickBot="1" x14ac:dyDescent="0.25">
      <c r="A105" s="167" t="str">
        <f t="shared" si="16"/>
        <v>F.002</v>
      </c>
      <c r="B105" s="267" t="str">
        <f t="shared" ca="1" si="16"/>
        <v>SUPERVISÃO INTERMUNICIPAL</v>
      </c>
      <c r="C105" s="273">
        <f ca="1">C70*'Quadro Resumo'!$E$11</f>
        <v>0</v>
      </c>
      <c r="D105" s="273">
        <f ca="1">D70*'Quadro Resumo'!$E$11</f>
        <v>0</v>
      </c>
      <c r="E105" s="273">
        <f ca="1">E70*'Quadro Resumo'!$E$11</f>
        <v>0</v>
      </c>
      <c r="F105" s="273">
        <f ca="1">F70*'Quadro Resumo'!$E$11</f>
        <v>0</v>
      </c>
      <c r="G105" s="273">
        <f ca="1">G70*'Quadro Resumo'!$E$11</f>
        <v>0</v>
      </c>
      <c r="H105" s="273">
        <f ca="1">H70*'Quadro Resumo'!$E$11</f>
        <v>85031.16</v>
      </c>
      <c r="I105" s="273">
        <f ca="1">I70*'Quadro Resumo'!$E$11</f>
        <v>0</v>
      </c>
      <c r="J105" s="273">
        <f ca="1">J70*'Quadro Resumo'!$E$11</f>
        <v>0</v>
      </c>
      <c r="K105" s="273">
        <f ca="1">K70*'Quadro Resumo'!$E$11</f>
        <v>0</v>
      </c>
      <c r="L105" s="273">
        <f ca="1">L70*'Quadro Resumo'!$E$11</f>
        <v>0</v>
      </c>
      <c r="M105" s="273">
        <f ca="1">M70*'Quadro Resumo'!$E$11</f>
        <v>0</v>
      </c>
      <c r="N105" s="266">
        <f t="shared" ca="1" si="13"/>
        <v>85031.16</v>
      </c>
      <c r="O105" s="38"/>
    </row>
    <row r="106" spans="1:15" s="36" customFormat="1" ht="18" customHeight="1" x14ac:dyDescent="0.25">
      <c r="A106" s="268" t="s">
        <v>203</v>
      </c>
      <c r="B106" s="269" t="s">
        <v>188</v>
      </c>
      <c r="C106" s="270">
        <f t="shared" ref="C106:H106" ca="1" si="17">SUM(C76:C104)</f>
        <v>310485.43555555551</v>
      </c>
      <c r="D106" s="270">
        <f t="shared" ca="1" si="17"/>
        <v>1147110.0118518518</v>
      </c>
      <c r="E106" s="270">
        <f t="shared" ca="1" si="17"/>
        <v>55353.912592592591</v>
      </c>
      <c r="F106" s="270">
        <f t="shared" ca="1" si="17"/>
        <v>55353.912592592591</v>
      </c>
      <c r="G106" s="270">
        <f t="shared" ca="1" si="17"/>
        <v>850946.57629629632</v>
      </c>
      <c r="H106" s="270">
        <f t="shared" ca="1" si="17"/>
        <v>4367868.12</v>
      </c>
      <c r="I106" s="270">
        <f t="shared" ref="I106:M106" ca="1" si="18">SUM(I76:I104)</f>
        <v>56890.632592592599</v>
      </c>
      <c r="J106" s="270">
        <f t="shared" ca="1" si="18"/>
        <v>49926.312592592592</v>
      </c>
      <c r="K106" s="270">
        <f t="shared" ca="1" si="18"/>
        <v>431575.06074074074</v>
      </c>
      <c r="L106" s="270">
        <f t="shared" ca="1" si="18"/>
        <v>46647.432592592588</v>
      </c>
      <c r="M106" s="270">
        <f t="shared" ca="1" si="18"/>
        <v>1744376.8725925928</v>
      </c>
      <c r="N106" s="270">
        <f ca="1">SUM(N76:N105)</f>
        <v>9201565.4400000013</v>
      </c>
    </row>
    <row r="107" spans="1:15" ht="5.25" customHeight="1" x14ac:dyDescent="0.2"/>
  </sheetData>
  <sheetProtection algorithmName="SHA-512" hashValue="mgl/cyKe7iWLtgkpGNtE+1/E30zKXX+z9gnia4DvHyvt333y3qvS6/l0qtkNH9D97YoPms6t/LftZvrtqy8kPg==" saltValue="S9hHgmohRy2kpBv8Q50h+g==" spinCount="100000" sheet="1" objects="1" scenarios="1"/>
  <mergeCells count="4">
    <mergeCell ref="A3:N3"/>
    <mergeCell ref="A1:N1"/>
    <mergeCell ref="A38:N38"/>
    <mergeCell ref="A73:N73"/>
  </mergeCells>
  <printOptions horizontalCentered="1"/>
  <pageMargins left="0.39370078740157483" right="0.47244094488188981" top="1.1811023622047245" bottom="0.39370078740157483" header="0.31496062992125984" footer="0.31496062992125984"/>
  <pageSetup paperSize="9" scale="48" fitToHeight="0" orientation="landscape" r:id="rId1"/>
  <headerFooter scaleWithDoc="0">
    <oddHeader>&amp;L&amp;G&amp;R&amp;"Courier New,Normal"&amp;9
&amp;"Arial,Normal"SECRETARIA MUNICIPAL DE ADMINISTRAÇÃO - SEADM
GERÊNCIA DE RECURSOS HUMANOS - GEREH
DIVISÃO DE TERCEIRIZAÇÃO DE SERVIÇOS COM DEDICAÇÃO EXCLUSIVA DE MÃO DE OBRAS - DTMO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60D4E-B111-48D8-8ACA-176142AAC509}">
  <sheetPr codeName="Planilha9">
    <tabColor theme="1"/>
    <pageSetUpPr fitToPage="1"/>
  </sheetPr>
  <dimension ref="A1:R38"/>
  <sheetViews>
    <sheetView zoomScale="85" zoomScaleNormal="85" workbookViewId="0">
      <selection sqref="A1:D1"/>
    </sheetView>
  </sheetViews>
  <sheetFormatPr defaultColWidth="0" defaultRowHeight="15" zeroHeight="1" x14ac:dyDescent="0.25"/>
  <cols>
    <col min="1" max="1" width="9.5703125" customWidth="1"/>
    <col min="2" max="2" width="47.5703125" bestFit="1" customWidth="1"/>
    <col min="3" max="3" width="6.5703125" bestFit="1" customWidth="1"/>
    <col min="4" max="4" width="8.7109375" bestFit="1" customWidth="1"/>
    <col min="5" max="5" width="30.5703125" bestFit="1" customWidth="1"/>
    <col min="6" max="6" width="22.28515625" bestFit="1" customWidth="1"/>
    <col min="7" max="7" width="11.85546875" bestFit="1" customWidth="1"/>
    <col min="8" max="16" width="9.5703125" customWidth="1"/>
    <col min="17" max="17" width="3" customWidth="1"/>
    <col min="18" max="18" width="0" hidden="1" customWidth="1"/>
    <col min="19" max="16384" width="9.140625" hidden="1"/>
  </cols>
  <sheetData>
    <row r="1" spans="1:18" s="34" customFormat="1" ht="38.25" customHeight="1" x14ac:dyDescent="0.2">
      <c r="A1" s="349" t="s">
        <v>209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1"/>
    </row>
    <row r="2" spans="1:18" s="34" customFormat="1" ht="7.5" customHeight="1" thickBot="1" x14ac:dyDescent="0.25">
      <c r="A2" s="18"/>
      <c r="B2" s="35"/>
      <c r="C2" s="35"/>
      <c r="D2" s="18"/>
      <c r="E2" s="18"/>
      <c r="F2" s="18"/>
      <c r="G2" s="18"/>
      <c r="H2" s="18"/>
      <c r="I2" s="18"/>
      <c r="J2" s="18"/>
    </row>
    <row r="3" spans="1:18" s="34" customFormat="1" ht="15.75" customHeight="1" thickBot="1" x14ac:dyDescent="0.25">
      <c r="A3" s="355" t="s">
        <v>208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7"/>
    </row>
    <row r="4" spans="1:18" s="34" customFormat="1" ht="7.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8" s="34" customFormat="1" ht="18" customHeight="1" x14ac:dyDescent="0.2">
      <c r="A5" s="362" t="s">
        <v>211</v>
      </c>
      <c r="B5" s="360" t="s">
        <v>210</v>
      </c>
      <c r="C5" s="360" t="s">
        <v>243</v>
      </c>
      <c r="D5" s="360" t="s">
        <v>226</v>
      </c>
      <c r="E5" s="360" t="s">
        <v>227</v>
      </c>
      <c r="F5" s="360" t="s">
        <v>229</v>
      </c>
      <c r="G5" s="360" t="s">
        <v>228</v>
      </c>
      <c r="H5" s="364" t="s">
        <v>238</v>
      </c>
      <c r="I5" s="365"/>
      <c r="J5" s="366"/>
      <c r="K5" s="360" t="s">
        <v>249</v>
      </c>
      <c r="L5" s="360"/>
      <c r="M5" s="360"/>
      <c r="N5" s="360"/>
      <c r="O5" s="360"/>
      <c r="P5" s="358" t="s">
        <v>303</v>
      </c>
    </row>
    <row r="6" spans="1:18" s="37" customFormat="1" ht="225" thickBot="1" x14ac:dyDescent="0.25">
      <c r="A6" s="363"/>
      <c r="B6" s="361"/>
      <c r="C6" s="361"/>
      <c r="D6" s="361"/>
      <c r="E6" s="361"/>
      <c r="F6" s="361"/>
      <c r="G6" s="361"/>
      <c r="H6" s="182" t="s">
        <v>229</v>
      </c>
      <c r="I6" s="182" t="s">
        <v>230</v>
      </c>
      <c r="J6" s="183" t="s">
        <v>231</v>
      </c>
      <c r="K6" s="181" t="s">
        <v>290</v>
      </c>
      <c r="L6" s="182" t="s">
        <v>291</v>
      </c>
      <c r="M6" s="182" t="s">
        <v>292</v>
      </c>
      <c r="N6" s="182" t="s">
        <v>293</v>
      </c>
      <c r="O6" s="183" t="s">
        <v>294</v>
      </c>
      <c r="P6" s="359"/>
    </row>
    <row r="7" spans="1:18" s="34" customFormat="1" ht="15" customHeight="1" x14ac:dyDescent="0.2">
      <c r="A7" s="175" t="str">
        <f>'Quadro Resumo'!A21</f>
        <v>A.001</v>
      </c>
      <c r="B7" s="176" t="str">
        <f ca="1">'Quadro Resumo'!C21</f>
        <v>LIMPEZA 20H</v>
      </c>
      <c r="C7" s="177">
        <v>20</v>
      </c>
      <c r="D7" s="178" t="s">
        <v>239</v>
      </c>
      <c r="E7" s="179" t="s">
        <v>232</v>
      </c>
      <c r="F7" s="179" t="s">
        <v>250</v>
      </c>
      <c r="G7" s="180">
        <v>1641</v>
      </c>
      <c r="H7" s="180"/>
      <c r="I7" s="180"/>
      <c r="J7" s="180"/>
      <c r="K7" s="180">
        <f>4.81*2</f>
        <v>9.6199999999999992</v>
      </c>
      <c r="L7" s="180">
        <v>700</v>
      </c>
      <c r="M7" s="180">
        <v>81</v>
      </c>
      <c r="N7" s="180">
        <v>26</v>
      </c>
      <c r="O7" s="180">
        <v>26</v>
      </c>
      <c r="P7" s="180">
        <f>(365-((365/7*2)+((10*5/7)+4)))/12</f>
        <v>20.797619047619047</v>
      </c>
      <c r="Q7" s="38"/>
      <c r="R7" s="38"/>
    </row>
    <row r="8" spans="1:18" s="34" customFormat="1" ht="15" customHeight="1" x14ac:dyDescent="0.2">
      <c r="A8" s="167" t="str">
        <f>'Quadro Resumo'!A22</f>
        <v>A.002</v>
      </c>
      <c r="B8" s="170" t="str">
        <f ca="1">'Quadro Resumo'!C22</f>
        <v>LIMPEZA 44H</v>
      </c>
      <c r="C8" s="171">
        <v>44</v>
      </c>
      <c r="D8" s="168" t="s">
        <v>239</v>
      </c>
      <c r="E8" s="169" t="s">
        <v>232</v>
      </c>
      <c r="F8" s="169" t="s">
        <v>250</v>
      </c>
      <c r="G8" s="166">
        <v>1641</v>
      </c>
      <c r="H8" s="166"/>
      <c r="I8" s="166"/>
      <c r="J8" s="166"/>
      <c r="K8" s="166">
        <f t="shared" ref="K8:K36" si="0">4.81*2</f>
        <v>9.6199999999999992</v>
      </c>
      <c r="L8" s="166">
        <v>700</v>
      </c>
      <c r="M8" s="166">
        <v>81</v>
      </c>
      <c r="N8" s="166">
        <v>26</v>
      </c>
      <c r="O8" s="166">
        <v>26</v>
      </c>
      <c r="P8" s="166">
        <f t="shared" ref="P8:P15" si="1">(365-((365/7*2)+((10*5/7)+4)))/12</f>
        <v>20.797619047619047</v>
      </c>
      <c r="R8" s="38"/>
    </row>
    <row r="9" spans="1:18" s="34" customFormat="1" ht="15" customHeight="1" x14ac:dyDescent="0.2">
      <c r="A9" s="167" t="str">
        <f>'Quadro Resumo'!A23</f>
        <v>A.101</v>
      </c>
      <c r="B9" s="170" t="str">
        <f ca="1">'Quadro Resumo'!C23</f>
        <v>LIMPEZA COM COPEIRAGEM 35H</v>
      </c>
      <c r="C9" s="171">
        <v>35</v>
      </c>
      <c r="D9" s="168" t="s">
        <v>239</v>
      </c>
      <c r="E9" s="169" t="s">
        <v>232</v>
      </c>
      <c r="F9" s="169" t="s">
        <v>250</v>
      </c>
      <c r="G9" s="166">
        <f>1641+113</f>
        <v>1754</v>
      </c>
      <c r="H9" s="166"/>
      <c r="I9" s="166"/>
      <c r="J9" s="166"/>
      <c r="K9" s="166">
        <f t="shared" si="0"/>
        <v>9.6199999999999992</v>
      </c>
      <c r="L9" s="166">
        <v>700</v>
      </c>
      <c r="M9" s="166">
        <v>81</v>
      </c>
      <c r="N9" s="166">
        <v>26</v>
      </c>
      <c r="O9" s="166">
        <v>26</v>
      </c>
      <c r="P9" s="166">
        <f t="shared" si="1"/>
        <v>20.797619047619047</v>
      </c>
    </row>
    <row r="10" spans="1:18" s="34" customFormat="1" ht="15" customHeight="1" x14ac:dyDescent="0.2">
      <c r="A10" s="167" t="str">
        <f>'Quadro Resumo'!A24</f>
        <v>A.102</v>
      </c>
      <c r="B10" s="170" t="str">
        <f ca="1">'Quadro Resumo'!C24</f>
        <v>LIMPEZA INSALUBRE COM COPEIRAGEM 20H</v>
      </c>
      <c r="C10" s="171">
        <v>20</v>
      </c>
      <c r="D10" s="168" t="s">
        <v>239</v>
      </c>
      <c r="E10" s="169" t="s">
        <v>232</v>
      </c>
      <c r="F10" s="169" t="s">
        <v>250</v>
      </c>
      <c r="G10" s="166">
        <f>1641+113</f>
        <v>1754</v>
      </c>
      <c r="H10" s="166"/>
      <c r="I10" s="166">
        <f>salariominimo*20%</f>
        <v>282.40000000000003</v>
      </c>
      <c r="J10" s="166"/>
      <c r="K10" s="166">
        <f t="shared" si="0"/>
        <v>9.6199999999999992</v>
      </c>
      <c r="L10" s="166">
        <v>700</v>
      </c>
      <c r="M10" s="166">
        <v>81</v>
      </c>
      <c r="N10" s="166">
        <v>26</v>
      </c>
      <c r="O10" s="166">
        <v>26</v>
      </c>
      <c r="P10" s="166">
        <f t="shared" si="1"/>
        <v>20.797619047619047</v>
      </c>
    </row>
    <row r="11" spans="1:18" s="34" customFormat="1" ht="15" customHeight="1" x14ac:dyDescent="0.2">
      <c r="A11" s="167" t="str">
        <f>'Quadro Resumo'!A25</f>
        <v>A.103</v>
      </c>
      <c r="B11" s="170" t="str">
        <f ca="1">'Quadro Resumo'!C25</f>
        <v>LIMPEZA INSALUBRE COM COPEIRAGEM 40H</v>
      </c>
      <c r="C11" s="171">
        <v>40</v>
      </c>
      <c r="D11" s="168" t="s">
        <v>239</v>
      </c>
      <c r="E11" s="169" t="s">
        <v>232</v>
      </c>
      <c r="F11" s="169" t="s">
        <v>250</v>
      </c>
      <c r="G11" s="166">
        <f>1641+113</f>
        <v>1754</v>
      </c>
      <c r="H11" s="166"/>
      <c r="I11" s="166">
        <f>salariominimo*20%</f>
        <v>282.40000000000003</v>
      </c>
      <c r="J11" s="166"/>
      <c r="K11" s="166">
        <f t="shared" si="0"/>
        <v>9.6199999999999992</v>
      </c>
      <c r="L11" s="166">
        <v>700</v>
      </c>
      <c r="M11" s="166">
        <v>81</v>
      </c>
      <c r="N11" s="166">
        <v>26</v>
      </c>
      <c r="O11" s="166">
        <v>26</v>
      </c>
      <c r="P11" s="166">
        <f t="shared" si="1"/>
        <v>20.797619047619047</v>
      </c>
    </row>
    <row r="12" spans="1:18" s="34" customFormat="1" ht="15" customHeight="1" x14ac:dyDescent="0.2">
      <c r="A12" s="167" t="str">
        <f>'Quadro Resumo'!A26</f>
        <v>A.201</v>
      </c>
      <c r="B12" s="170" t="str">
        <f ca="1">'Quadro Resumo'!C26</f>
        <v>LIMPEZA INSALUBRE 26H</v>
      </c>
      <c r="C12" s="171">
        <v>26</v>
      </c>
      <c r="D12" s="168" t="s">
        <v>239</v>
      </c>
      <c r="E12" s="169" t="s">
        <v>232</v>
      </c>
      <c r="F12" s="169" t="s">
        <v>250</v>
      </c>
      <c r="G12" s="166">
        <v>1641</v>
      </c>
      <c r="H12" s="166"/>
      <c r="I12" s="166">
        <f t="shared" ref="I12:I17" si="2">salariominimo*20%</f>
        <v>282.40000000000003</v>
      </c>
      <c r="J12" s="166"/>
      <c r="K12" s="166">
        <f t="shared" si="0"/>
        <v>9.6199999999999992</v>
      </c>
      <c r="L12" s="166">
        <v>700</v>
      </c>
      <c r="M12" s="166">
        <v>81</v>
      </c>
      <c r="N12" s="166">
        <v>26</v>
      </c>
      <c r="O12" s="166">
        <v>26</v>
      </c>
      <c r="P12" s="166">
        <f t="shared" si="1"/>
        <v>20.797619047619047</v>
      </c>
    </row>
    <row r="13" spans="1:18" s="34" customFormat="1" ht="15" customHeight="1" x14ac:dyDescent="0.2">
      <c r="A13" s="167" t="str">
        <f>'Quadro Resumo'!A27</f>
        <v>A.202</v>
      </c>
      <c r="B13" s="170" t="str">
        <f ca="1">'Quadro Resumo'!C27</f>
        <v>LIMPEZA INSALUBRE 35H</v>
      </c>
      <c r="C13" s="171">
        <v>35</v>
      </c>
      <c r="D13" s="168" t="s">
        <v>239</v>
      </c>
      <c r="E13" s="169" t="s">
        <v>232</v>
      </c>
      <c r="F13" s="169" t="s">
        <v>250</v>
      </c>
      <c r="G13" s="166">
        <v>1641</v>
      </c>
      <c r="H13" s="166"/>
      <c r="I13" s="166">
        <f t="shared" si="2"/>
        <v>282.40000000000003</v>
      </c>
      <c r="J13" s="166"/>
      <c r="K13" s="166">
        <f t="shared" si="0"/>
        <v>9.6199999999999992</v>
      </c>
      <c r="L13" s="166">
        <v>700</v>
      </c>
      <c r="M13" s="166">
        <v>81</v>
      </c>
      <c r="N13" s="166">
        <v>26</v>
      </c>
      <c r="O13" s="166">
        <v>26</v>
      </c>
      <c r="P13" s="166">
        <f t="shared" si="1"/>
        <v>20.797619047619047</v>
      </c>
    </row>
    <row r="14" spans="1:18" s="34" customFormat="1" ht="15" customHeight="1" x14ac:dyDescent="0.2">
      <c r="A14" s="167" t="str">
        <f>'Quadro Resumo'!A28</f>
        <v>A.203</v>
      </c>
      <c r="B14" s="170" t="str">
        <f ca="1">'Quadro Resumo'!C28</f>
        <v>LIMPEZA INSALUBRE 40H</v>
      </c>
      <c r="C14" s="171">
        <v>40</v>
      </c>
      <c r="D14" s="168" t="s">
        <v>239</v>
      </c>
      <c r="E14" s="169" t="s">
        <v>232</v>
      </c>
      <c r="F14" s="169" t="s">
        <v>250</v>
      </c>
      <c r="G14" s="166">
        <v>1641</v>
      </c>
      <c r="H14" s="166"/>
      <c r="I14" s="166">
        <f t="shared" si="2"/>
        <v>282.40000000000003</v>
      </c>
      <c r="J14" s="166"/>
      <c r="K14" s="166">
        <f t="shared" si="0"/>
        <v>9.6199999999999992</v>
      </c>
      <c r="L14" s="166">
        <v>700</v>
      </c>
      <c r="M14" s="166">
        <v>81</v>
      </c>
      <c r="N14" s="166">
        <v>26</v>
      </c>
      <c r="O14" s="166">
        <v>26</v>
      </c>
      <c r="P14" s="166">
        <f t="shared" si="1"/>
        <v>20.797619047619047</v>
      </c>
    </row>
    <row r="15" spans="1:18" s="34" customFormat="1" ht="15" customHeight="1" x14ac:dyDescent="0.2">
      <c r="A15" s="167" t="str">
        <f>'Quadro Resumo'!A29</f>
        <v>A.204</v>
      </c>
      <c r="B15" s="170" t="str">
        <f ca="1">'Quadro Resumo'!C29</f>
        <v>LIMPEZA INSALUBRE 44H</v>
      </c>
      <c r="C15" s="171">
        <v>44</v>
      </c>
      <c r="D15" s="168" t="s">
        <v>239</v>
      </c>
      <c r="E15" s="169" t="s">
        <v>232</v>
      </c>
      <c r="F15" s="169" t="s">
        <v>250</v>
      </c>
      <c r="G15" s="166">
        <v>1641</v>
      </c>
      <c r="H15" s="166"/>
      <c r="I15" s="166">
        <f t="shared" si="2"/>
        <v>282.40000000000003</v>
      </c>
      <c r="J15" s="166"/>
      <c r="K15" s="166">
        <f t="shared" si="0"/>
        <v>9.6199999999999992</v>
      </c>
      <c r="L15" s="166">
        <v>700</v>
      </c>
      <c r="M15" s="166">
        <v>81</v>
      </c>
      <c r="N15" s="166">
        <v>26</v>
      </c>
      <c r="O15" s="166">
        <v>26</v>
      </c>
      <c r="P15" s="166">
        <f t="shared" si="1"/>
        <v>20.797619047619047</v>
      </c>
    </row>
    <row r="16" spans="1:18" s="34" customFormat="1" ht="15" customHeight="1" x14ac:dyDescent="0.2">
      <c r="A16" s="167" t="str">
        <f>'Quadro Resumo'!A30</f>
        <v>A.205</v>
      </c>
      <c r="B16" s="170" t="str">
        <f ca="1">'Quadro Resumo'!C30</f>
        <v>LIMPEZA INSALUBRE 06X12</v>
      </c>
      <c r="C16" s="171">
        <v>42</v>
      </c>
      <c r="D16" s="168" t="s">
        <v>239</v>
      </c>
      <c r="E16" s="169" t="s">
        <v>232</v>
      </c>
      <c r="F16" s="169" t="s">
        <v>250</v>
      </c>
      <c r="G16" s="166">
        <v>1641</v>
      </c>
      <c r="H16" s="166"/>
      <c r="I16" s="166">
        <f t="shared" si="2"/>
        <v>282.40000000000003</v>
      </c>
      <c r="J16" s="166"/>
      <c r="K16" s="166">
        <f t="shared" si="0"/>
        <v>9.6199999999999992</v>
      </c>
      <c r="L16" s="166">
        <v>700</v>
      </c>
      <c r="M16" s="166">
        <v>81</v>
      </c>
      <c r="N16" s="166">
        <v>26</v>
      </c>
      <c r="O16" s="166">
        <v>26</v>
      </c>
      <c r="P16" s="166">
        <f>(365-((365/7*1)+((10*5/7)+4)))/12</f>
        <v>25.142857142857142</v>
      </c>
    </row>
    <row r="17" spans="1:16" s="34" customFormat="1" ht="15" customHeight="1" x14ac:dyDescent="0.2">
      <c r="A17" s="167" t="str">
        <f>'Quadro Resumo'!A31</f>
        <v>A.206</v>
      </c>
      <c r="B17" s="170" t="str">
        <f ca="1">'Quadro Resumo'!C31</f>
        <v>LIMPEZA INSALUBRE NOTURNA INTRA 12X36</v>
      </c>
      <c r="C17" s="171">
        <v>44</v>
      </c>
      <c r="D17" s="168" t="s">
        <v>239</v>
      </c>
      <c r="E17" s="169" t="s">
        <v>232</v>
      </c>
      <c r="F17" s="169" t="s">
        <v>250</v>
      </c>
      <c r="G17" s="166">
        <v>1641</v>
      </c>
      <c r="H17" s="166"/>
      <c r="I17" s="166">
        <f t="shared" si="2"/>
        <v>282.40000000000003</v>
      </c>
      <c r="J17" s="166"/>
      <c r="K17" s="166">
        <f t="shared" si="0"/>
        <v>9.6199999999999992</v>
      </c>
      <c r="L17" s="166">
        <v>700</v>
      </c>
      <c r="M17" s="166">
        <v>81</v>
      </c>
      <c r="N17" s="166">
        <v>26</v>
      </c>
      <c r="O17" s="166">
        <v>26</v>
      </c>
      <c r="P17" s="166">
        <f>365/12/2</f>
        <v>15.208333333333334</v>
      </c>
    </row>
    <row r="18" spans="1:16" s="34" customFormat="1" ht="15" customHeight="1" x14ac:dyDescent="0.2">
      <c r="A18" s="167" t="str">
        <f>'Quadro Resumo'!A32</f>
        <v>A.301</v>
      </c>
      <c r="B18" s="170" t="str">
        <f ca="1">'Quadro Resumo'!C32</f>
        <v>LIMPEZA DE PISCINA 35H</v>
      </c>
      <c r="C18" s="171">
        <v>35</v>
      </c>
      <c r="D18" s="168" t="s">
        <v>281</v>
      </c>
      <c r="E18" s="169" t="s">
        <v>237</v>
      </c>
      <c r="F18" s="169" t="s">
        <v>250</v>
      </c>
      <c r="G18" s="166">
        <v>1641</v>
      </c>
      <c r="H18" s="166"/>
      <c r="I18" s="166"/>
      <c r="J18" s="166"/>
      <c r="K18" s="166">
        <f t="shared" si="0"/>
        <v>9.6199999999999992</v>
      </c>
      <c r="L18" s="166">
        <v>700</v>
      </c>
      <c r="M18" s="166">
        <v>81</v>
      </c>
      <c r="N18" s="166">
        <v>26</v>
      </c>
      <c r="O18" s="166">
        <v>26</v>
      </c>
      <c r="P18" s="166">
        <f t="shared" ref="P18:P30" si="3">(365-((365/7*2)+((10*5/7)+4)))/12</f>
        <v>20.797619047619047</v>
      </c>
    </row>
    <row r="19" spans="1:16" s="34" customFormat="1" ht="15" customHeight="1" x14ac:dyDescent="0.2">
      <c r="A19" s="167" t="str">
        <f>'Quadro Resumo'!A33</f>
        <v>A.401</v>
      </c>
      <c r="B19" s="170" t="str">
        <f ca="1">'Quadro Resumo'!C33</f>
        <v>LIMPEZA E CONSERVAÇÃO 35H</v>
      </c>
      <c r="C19" s="171">
        <v>35</v>
      </c>
      <c r="D19" s="168" t="s">
        <v>283</v>
      </c>
      <c r="E19" s="169" t="s">
        <v>286</v>
      </c>
      <c r="F19" s="169" t="s">
        <v>250</v>
      </c>
      <c r="G19" s="166">
        <v>1700</v>
      </c>
      <c r="H19" s="166"/>
      <c r="I19" s="166"/>
      <c r="J19" s="166"/>
      <c r="K19" s="166">
        <f t="shared" si="0"/>
        <v>9.6199999999999992</v>
      </c>
      <c r="L19" s="166">
        <v>700</v>
      </c>
      <c r="M19" s="166">
        <v>81</v>
      </c>
      <c r="N19" s="166">
        <v>26</v>
      </c>
      <c r="O19" s="166">
        <v>26</v>
      </c>
      <c r="P19" s="166">
        <f t="shared" si="3"/>
        <v>20.797619047619047</v>
      </c>
    </row>
    <row r="20" spans="1:16" s="34" customFormat="1" ht="15" customHeight="1" x14ac:dyDescent="0.2">
      <c r="A20" s="167" t="str">
        <f>'Quadro Resumo'!A34</f>
        <v>A.402</v>
      </c>
      <c r="B20" s="170" t="str">
        <f ca="1">'Quadro Resumo'!C34</f>
        <v>LIMPEZA E CONSERVAÇÃO 42H</v>
      </c>
      <c r="C20" s="171">
        <v>42</v>
      </c>
      <c r="D20" s="168" t="s">
        <v>283</v>
      </c>
      <c r="E20" s="169" t="s">
        <v>286</v>
      </c>
      <c r="F20" s="169" t="s">
        <v>250</v>
      </c>
      <c r="G20" s="166">
        <v>1700</v>
      </c>
      <c r="H20" s="166"/>
      <c r="I20" s="166"/>
      <c r="J20" s="166"/>
      <c r="K20" s="166">
        <f t="shared" si="0"/>
        <v>9.6199999999999992</v>
      </c>
      <c r="L20" s="166">
        <v>700</v>
      </c>
      <c r="M20" s="166">
        <v>81</v>
      </c>
      <c r="N20" s="166">
        <v>26</v>
      </c>
      <c r="O20" s="166">
        <v>26</v>
      </c>
      <c r="P20" s="166">
        <f t="shared" si="3"/>
        <v>20.797619047619047</v>
      </c>
    </row>
    <row r="21" spans="1:16" s="34" customFormat="1" ht="15" customHeight="1" x14ac:dyDescent="0.2">
      <c r="A21" s="167" t="str">
        <f>'Quadro Resumo'!A35</f>
        <v>A.403</v>
      </c>
      <c r="B21" s="170" t="str">
        <f ca="1">'Quadro Resumo'!C35</f>
        <v>LIMPEZA E CONSERVAÇÃO 44H</v>
      </c>
      <c r="C21" s="171">
        <v>44</v>
      </c>
      <c r="D21" s="168" t="s">
        <v>283</v>
      </c>
      <c r="E21" s="169" t="s">
        <v>286</v>
      </c>
      <c r="F21" s="169" t="s">
        <v>250</v>
      </c>
      <c r="G21" s="166">
        <v>1700</v>
      </c>
      <c r="H21" s="166"/>
      <c r="I21" s="166"/>
      <c r="J21" s="166"/>
      <c r="K21" s="166">
        <f t="shared" si="0"/>
        <v>9.6199999999999992</v>
      </c>
      <c r="L21" s="166">
        <v>700</v>
      </c>
      <c r="M21" s="166">
        <v>81</v>
      </c>
      <c r="N21" s="166">
        <v>26</v>
      </c>
      <c r="O21" s="166">
        <v>26</v>
      </c>
      <c r="P21" s="166">
        <f t="shared" si="3"/>
        <v>20.797619047619047</v>
      </c>
    </row>
    <row r="22" spans="1:16" s="34" customFormat="1" ht="15" customHeight="1" x14ac:dyDescent="0.2">
      <c r="A22" s="167" t="str">
        <f>'Quadro Resumo'!A36</f>
        <v>B.001</v>
      </c>
      <c r="B22" s="170" t="str">
        <f ca="1">'Quadro Resumo'!C36</f>
        <v>CARREGAMENTO 35H</v>
      </c>
      <c r="C22" s="171">
        <v>35</v>
      </c>
      <c r="D22" s="168" t="s">
        <v>282</v>
      </c>
      <c r="E22" s="169" t="s">
        <v>284</v>
      </c>
      <c r="F22" s="169" t="s">
        <v>250</v>
      </c>
      <c r="G22" s="166">
        <v>1641</v>
      </c>
      <c r="H22" s="166"/>
      <c r="I22" s="166"/>
      <c r="J22" s="166"/>
      <c r="K22" s="166">
        <f t="shared" si="0"/>
        <v>9.6199999999999992</v>
      </c>
      <c r="L22" s="166">
        <v>700</v>
      </c>
      <c r="M22" s="166">
        <v>81</v>
      </c>
      <c r="N22" s="166">
        <v>26</v>
      </c>
      <c r="O22" s="166">
        <v>26</v>
      </c>
      <c r="P22" s="166">
        <f t="shared" si="3"/>
        <v>20.797619047619047</v>
      </c>
    </row>
    <row r="23" spans="1:16" s="34" customFormat="1" ht="15" customHeight="1" x14ac:dyDescent="0.2">
      <c r="A23" s="167" t="str">
        <f>'Quadro Resumo'!A37</f>
        <v>C.001</v>
      </c>
      <c r="B23" s="170" t="str">
        <f ca="1">'Quadro Resumo'!C37</f>
        <v>COZINHA 35H</v>
      </c>
      <c r="C23" s="171">
        <v>35</v>
      </c>
      <c r="D23" s="168" t="s">
        <v>240</v>
      </c>
      <c r="E23" s="169" t="s">
        <v>285</v>
      </c>
      <c r="F23" s="169" t="s">
        <v>250</v>
      </c>
      <c r="G23" s="166">
        <v>1760</v>
      </c>
      <c r="H23" s="166"/>
      <c r="I23" s="166"/>
      <c r="J23" s="166"/>
      <c r="K23" s="166">
        <f t="shared" si="0"/>
        <v>9.6199999999999992</v>
      </c>
      <c r="L23" s="166">
        <v>700</v>
      </c>
      <c r="M23" s="166">
        <v>81</v>
      </c>
      <c r="N23" s="166">
        <v>26</v>
      </c>
      <c r="O23" s="166">
        <v>26</v>
      </c>
      <c r="P23" s="166">
        <f t="shared" si="3"/>
        <v>20.797619047619047</v>
      </c>
    </row>
    <row r="24" spans="1:16" s="34" customFormat="1" ht="15" customHeight="1" x14ac:dyDescent="0.2">
      <c r="A24" s="167" t="str">
        <f>'Quadro Resumo'!A38</f>
        <v>C.002</v>
      </c>
      <c r="B24" s="170" t="str">
        <f ca="1">'Quadro Resumo'!C38</f>
        <v>COZINHA INTRA 40H</v>
      </c>
      <c r="C24" s="171">
        <v>40</v>
      </c>
      <c r="D24" s="168" t="s">
        <v>240</v>
      </c>
      <c r="E24" s="169" t="s">
        <v>285</v>
      </c>
      <c r="F24" s="169" t="s">
        <v>250</v>
      </c>
      <c r="G24" s="166">
        <v>1760</v>
      </c>
      <c r="H24" s="166"/>
      <c r="I24" s="166"/>
      <c r="J24" s="166"/>
      <c r="K24" s="166">
        <f t="shared" si="0"/>
        <v>9.6199999999999992</v>
      </c>
      <c r="L24" s="166">
        <v>700</v>
      </c>
      <c r="M24" s="166">
        <v>81</v>
      </c>
      <c r="N24" s="166">
        <v>26</v>
      </c>
      <c r="O24" s="166">
        <v>26</v>
      </c>
      <c r="P24" s="166">
        <f>(365-((365/7*1)+((10*5/7)+4)))/12</f>
        <v>25.142857142857142</v>
      </c>
    </row>
    <row r="25" spans="1:16" s="34" customFormat="1" ht="15" customHeight="1" x14ac:dyDescent="0.2">
      <c r="A25" s="167" t="str">
        <f>'Quadro Resumo'!A39</f>
        <v>C.101</v>
      </c>
      <c r="B25" s="170" t="str">
        <f ca="1">'Quadro Resumo'!C39</f>
        <v>MERENDA 40H</v>
      </c>
      <c r="C25" s="171">
        <v>40</v>
      </c>
      <c r="D25" s="168" t="s">
        <v>240</v>
      </c>
      <c r="E25" s="169" t="s">
        <v>236</v>
      </c>
      <c r="F25" s="169" t="s">
        <v>250</v>
      </c>
      <c r="G25" s="166">
        <v>1694</v>
      </c>
      <c r="H25" s="166"/>
      <c r="I25" s="166"/>
      <c r="J25" s="166"/>
      <c r="K25" s="166">
        <f t="shared" si="0"/>
        <v>9.6199999999999992</v>
      </c>
      <c r="L25" s="166">
        <v>700</v>
      </c>
      <c r="M25" s="166">
        <v>81</v>
      </c>
      <c r="N25" s="166">
        <v>26</v>
      </c>
      <c r="O25" s="166">
        <v>26</v>
      </c>
      <c r="P25" s="166">
        <f t="shared" si="3"/>
        <v>20.797619047619047</v>
      </c>
    </row>
    <row r="26" spans="1:16" s="34" customFormat="1" ht="15" customHeight="1" x14ac:dyDescent="0.2">
      <c r="A26" s="167" t="str">
        <f>'Quadro Resumo'!A40</f>
        <v>C.102</v>
      </c>
      <c r="B26" s="170" t="str">
        <f ca="1">'Quadro Resumo'!C40</f>
        <v>MERENDA 44H</v>
      </c>
      <c r="C26" s="171">
        <v>44</v>
      </c>
      <c r="D26" s="168" t="s">
        <v>240</v>
      </c>
      <c r="E26" s="169" t="s">
        <v>236</v>
      </c>
      <c r="F26" s="169" t="s">
        <v>250</v>
      </c>
      <c r="G26" s="166">
        <v>1694</v>
      </c>
      <c r="H26" s="166"/>
      <c r="I26" s="166"/>
      <c r="J26" s="166"/>
      <c r="K26" s="166">
        <f t="shared" si="0"/>
        <v>9.6199999999999992</v>
      </c>
      <c r="L26" s="166">
        <v>700</v>
      </c>
      <c r="M26" s="166">
        <v>81</v>
      </c>
      <c r="N26" s="166">
        <v>26</v>
      </c>
      <c r="O26" s="166">
        <v>26</v>
      </c>
      <c r="P26" s="166">
        <f t="shared" si="3"/>
        <v>20.797619047619047</v>
      </c>
    </row>
    <row r="27" spans="1:16" s="34" customFormat="1" ht="15" customHeight="1" x14ac:dyDescent="0.2">
      <c r="A27" s="167" t="str">
        <f>'Quadro Resumo'!A41</f>
        <v>D.001</v>
      </c>
      <c r="B27" s="170" t="str">
        <f ca="1">'Quadro Resumo'!C41</f>
        <v>PORTARIA 40H</v>
      </c>
      <c r="C27" s="171">
        <v>40</v>
      </c>
      <c r="D27" s="168" t="s">
        <v>241</v>
      </c>
      <c r="E27" s="169" t="s">
        <v>235</v>
      </c>
      <c r="F27" s="169" t="s">
        <v>250</v>
      </c>
      <c r="G27" s="166">
        <v>2086</v>
      </c>
      <c r="H27" s="166">
        <v>74</v>
      </c>
      <c r="I27" s="166"/>
      <c r="J27" s="166"/>
      <c r="K27" s="166">
        <f t="shared" si="0"/>
        <v>9.6199999999999992</v>
      </c>
      <c r="L27" s="166">
        <v>700</v>
      </c>
      <c r="M27" s="166">
        <v>81</v>
      </c>
      <c r="N27" s="166">
        <v>26</v>
      </c>
      <c r="O27" s="166">
        <v>26</v>
      </c>
      <c r="P27" s="166">
        <f t="shared" si="3"/>
        <v>20.797619047619047</v>
      </c>
    </row>
    <row r="28" spans="1:16" s="34" customFormat="1" ht="15" customHeight="1" x14ac:dyDescent="0.2">
      <c r="A28" s="167" t="str">
        <f>'Quadro Resumo'!A42</f>
        <v>E.001</v>
      </c>
      <c r="B28" s="170" t="str">
        <f ca="1">'Quadro Resumo'!C42</f>
        <v>VIGIA 40H</v>
      </c>
      <c r="C28" s="171">
        <v>40</v>
      </c>
      <c r="D28" s="168" t="s">
        <v>242</v>
      </c>
      <c r="E28" s="169" t="s">
        <v>234</v>
      </c>
      <c r="F28" s="169" t="s">
        <v>250</v>
      </c>
      <c r="G28" s="166">
        <v>1849</v>
      </c>
      <c r="H28" s="166">
        <v>37</v>
      </c>
      <c r="I28" s="166"/>
      <c r="J28" s="166"/>
      <c r="K28" s="166">
        <f t="shared" si="0"/>
        <v>9.6199999999999992</v>
      </c>
      <c r="L28" s="166">
        <v>700</v>
      </c>
      <c r="M28" s="166">
        <v>81</v>
      </c>
      <c r="N28" s="166">
        <v>26</v>
      </c>
      <c r="O28" s="166">
        <v>26</v>
      </c>
      <c r="P28" s="166">
        <f t="shared" si="3"/>
        <v>20.797619047619047</v>
      </c>
    </row>
    <row r="29" spans="1:16" s="34" customFormat="1" ht="15" customHeight="1" x14ac:dyDescent="0.2">
      <c r="A29" s="167" t="str">
        <f>'Quadro Resumo'!A43</f>
        <v>E.002</v>
      </c>
      <c r="B29" s="170" t="str">
        <f ca="1">'Quadro Resumo'!C43</f>
        <v>VIGIA DIURNO INTRA 40H</v>
      </c>
      <c r="C29" s="171">
        <v>40</v>
      </c>
      <c r="D29" s="168" t="s">
        <v>242</v>
      </c>
      <c r="E29" s="169" t="s">
        <v>234</v>
      </c>
      <c r="F29" s="169" t="s">
        <v>250</v>
      </c>
      <c r="G29" s="166">
        <v>1849</v>
      </c>
      <c r="H29" s="166">
        <v>37</v>
      </c>
      <c r="I29" s="166"/>
      <c r="J29" s="166"/>
      <c r="K29" s="166">
        <f t="shared" si="0"/>
        <v>9.6199999999999992</v>
      </c>
      <c r="L29" s="166">
        <v>700</v>
      </c>
      <c r="M29" s="166">
        <v>81</v>
      </c>
      <c r="N29" s="166">
        <v>26</v>
      </c>
      <c r="O29" s="166">
        <v>26</v>
      </c>
      <c r="P29" s="166">
        <f t="shared" si="3"/>
        <v>20.797619047619047</v>
      </c>
    </row>
    <row r="30" spans="1:16" s="34" customFormat="1" ht="15" customHeight="1" x14ac:dyDescent="0.2">
      <c r="A30" s="167" t="str">
        <f>'Quadro Resumo'!A44</f>
        <v>E.003</v>
      </c>
      <c r="B30" s="170" t="str">
        <f ca="1">'Quadro Resumo'!C44</f>
        <v>VIGIA NOTURNO INTRA 40H</v>
      </c>
      <c r="C30" s="171">
        <v>40</v>
      </c>
      <c r="D30" s="168" t="s">
        <v>242</v>
      </c>
      <c r="E30" s="169" t="s">
        <v>234</v>
      </c>
      <c r="F30" s="169" t="s">
        <v>250</v>
      </c>
      <c r="G30" s="166">
        <v>1849</v>
      </c>
      <c r="H30" s="166">
        <v>37</v>
      </c>
      <c r="I30" s="166"/>
      <c r="J30" s="166"/>
      <c r="K30" s="166">
        <f t="shared" si="0"/>
        <v>9.6199999999999992</v>
      </c>
      <c r="L30" s="166">
        <v>700</v>
      </c>
      <c r="M30" s="166">
        <v>81</v>
      </c>
      <c r="N30" s="166">
        <v>26</v>
      </c>
      <c r="O30" s="166">
        <v>26</v>
      </c>
      <c r="P30" s="166">
        <f t="shared" si="3"/>
        <v>20.797619047619047</v>
      </c>
    </row>
    <row r="31" spans="1:16" s="34" customFormat="1" ht="15" customHeight="1" x14ac:dyDescent="0.2">
      <c r="A31" s="167" t="str">
        <f>'Quadro Resumo'!A45</f>
        <v>E.004</v>
      </c>
      <c r="B31" s="170" t="str">
        <f ca="1">'Quadro Resumo'!C45</f>
        <v>VIGIA DIURNO INTRA 12X36</v>
      </c>
      <c r="C31" s="171">
        <v>44</v>
      </c>
      <c r="D31" s="168" t="s">
        <v>242</v>
      </c>
      <c r="E31" s="169" t="s">
        <v>234</v>
      </c>
      <c r="F31" s="169" t="s">
        <v>250</v>
      </c>
      <c r="G31" s="166">
        <v>1849</v>
      </c>
      <c r="H31" s="166">
        <v>37</v>
      </c>
      <c r="I31" s="166"/>
      <c r="J31" s="166"/>
      <c r="K31" s="166">
        <f t="shared" si="0"/>
        <v>9.6199999999999992</v>
      </c>
      <c r="L31" s="166">
        <v>700</v>
      </c>
      <c r="M31" s="166">
        <v>81</v>
      </c>
      <c r="N31" s="166">
        <v>26</v>
      </c>
      <c r="O31" s="166">
        <v>26</v>
      </c>
      <c r="P31" s="166">
        <f t="shared" ref="P31:P32" si="4">365/12/2</f>
        <v>15.208333333333334</v>
      </c>
    </row>
    <row r="32" spans="1:16" s="34" customFormat="1" ht="15" customHeight="1" x14ac:dyDescent="0.2">
      <c r="A32" s="167" t="str">
        <f>'Quadro Resumo'!A46</f>
        <v>E.005</v>
      </c>
      <c r="B32" s="170" t="str">
        <f ca="1">'Quadro Resumo'!C46</f>
        <v>VIGIA NOTURNO INTRA 12X36</v>
      </c>
      <c r="C32" s="171">
        <v>44</v>
      </c>
      <c r="D32" s="168" t="s">
        <v>242</v>
      </c>
      <c r="E32" s="169" t="s">
        <v>234</v>
      </c>
      <c r="F32" s="169" t="s">
        <v>250</v>
      </c>
      <c r="G32" s="166">
        <v>1849</v>
      </c>
      <c r="H32" s="166">
        <v>37</v>
      </c>
      <c r="I32" s="166"/>
      <c r="J32" s="166"/>
      <c r="K32" s="166">
        <f t="shared" si="0"/>
        <v>9.6199999999999992</v>
      </c>
      <c r="L32" s="166">
        <v>700</v>
      </c>
      <c r="M32" s="166">
        <v>81</v>
      </c>
      <c r="N32" s="166">
        <v>26</v>
      </c>
      <c r="O32" s="166">
        <v>26</v>
      </c>
      <c r="P32" s="166">
        <f t="shared" si="4"/>
        <v>15.208333333333334</v>
      </c>
    </row>
    <row r="33" spans="1:16" s="34" customFormat="1" ht="15" customHeight="1" x14ac:dyDescent="0.2">
      <c r="A33" s="167" t="str">
        <f>'Quadro Resumo'!A47</f>
        <v>E.006</v>
      </c>
      <c r="B33" s="170" t="str">
        <f ca="1">'Quadro Resumo'!C47</f>
        <v>VIGIA DIURNO INTRA 12X60</v>
      </c>
      <c r="C33" s="171">
        <v>30</v>
      </c>
      <c r="D33" s="168" t="s">
        <v>242</v>
      </c>
      <c r="E33" s="169" t="s">
        <v>234</v>
      </c>
      <c r="F33" s="169" t="s">
        <v>250</v>
      </c>
      <c r="G33" s="166">
        <v>1849</v>
      </c>
      <c r="H33" s="166">
        <v>37</v>
      </c>
      <c r="I33" s="166"/>
      <c r="J33" s="166"/>
      <c r="K33" s="166">
        <f t="shared" si="0"/>
        <v>9.6199999999999992</v>
      </c>
      <c r="L33" s="166">
        <v>700</v>
      </c>
      <c r="M33" s="166">
        <v>81</v>
      </c>
      <c r="N33" s="166">
        <v>26</v>
      </c>
      <c r="O33" s="166">
        <v>26</v>
      </c>
      <c r="P33" s="166">
        <f>365/12/3</f>
        <v>10.138888888888889</v>
      </c>
    </row>
    <row r="34" spans="1:16" s="34" customFormat="1" ht="15" customHeight="1" x14ac:dyDescent="0.2">
      <c r="A34" s="167" t="str">
        <f>'Quadro Resumo'!A48</f>
        <v>E.007</v>
      </c>
      <c r="B34" s="170" t="str">
        <f ca="1">'Quadro Resumo'!C48</f>
        <v>VIGIA NOTURNO INTRA 12X60</v>
      </c>
      <c r="C34" s="171">
        <v>30</v>
      </c>
      <c r="D34" s="168" t="s">
        <v>242</v>
      </c>
      <c r="E34" s="169" t="s">
        <v>234</v>
      </c>
      <c r="F34" s="169" t="s">
        <v>250</v>
      </c>
      <c r="G34" s="166">
        <v>1849</v>
      </c>
      <c r="H34" s="166">
        <v>37</v>
      </c>
      <c r="I34" s="166"/>
      <c r="J34" s="166"/>
      <c r="K34" s="166">
        <f t="shared" si="0"/>
        <v>9.6199999999999992</v>
      </c>
      <c r="L34" s="166">
        <v>700</v>
      </c>
      <c r="M34" s="166">
        <v>81</v>
      </c>
      <c r="N34" s="166">
        <v>26</v>
      </c>
      <c r="O34" s="166">
        <v>26</v>
      </c>
      <c r="P34" s="166">
        <f>365/12/3</f>
        <v>10.138888888888889</v>
      </c>
    </row>
    <row r="35" spans="1:16" s="34" customFormat="1" ht="15" customHeight="1" x14ac:dyDescent="0.2">
      <c r="A35" s="167" t="str">
        <f>'Quadro Resumo'!A49</f>
        <v>F.001</v>
      </c>
      <c r="B35" s="170" t="str">
        <f ca="1">'Quadro Resumo'!C49</f>
        <v>SUPERVISÃO</v>
      </c>
      <c r="C35" s="171">
        <v>44</v>
      </c>
      <c r="D35" s="172">
        <v>510</v>
      </c>
      <c r="E35" s="173" t="s">
        <v>233</v>
      </c>
      <c r="F35" s="173" t="s">
        <v>250</v>
      </c>
      <c r="G35" s="174">
        <v>2611</v>
      </c>
      <c r="H35" s="174"/>
      <c r="I35" s="174"/>
      <c r="J35" s="174"/>
      <c r="K35" s="174">
        <f t="shared" si="0"/>
        <v>9.6199999999999992</v>
      </c>
      <c r="L35" s="174">
        <v>700</v>
      </c>
      <c r="M35" s="174">
        <v>81</v>
      </c>
      <c r="N35" s="174">
        <v>26</v>
      </c>
      <c r="O35" s="174">
        <v>26</v>
      </c>
      <c r="P35" s="174">
        <f t="shared" ref="P35:P36" si="5">(365-((365/7*2)+((10*5/7)+4)))/12</f>
        <v>20.797619047619047</v>
      </c>
    </row>
    <row r="36" spans="1:16" s="34" customFormat="1" ht="15" customHeight="1" thickBot="1" x14ac:dyDescent="0.25">
      <c r="A36" s="167" t="str">
        <f>'Quadro Resumo'!A50</f>
        <v>F.002</v>
      </c>
      <c r="B36" s="170" t="str">
        <f ca="1">'Quadro Resumo'!C50</f>
        <v>SUPERVISÃO INTERMUNICIPAL</v>
      </c>
      <c r="C36" s="171">
        <v>44</v>
      </c>
      <c r="D36" s="168">
        <v>510</v>
      </c>
      <c r="E36" s="169" t="s">
        <v>233</v>
      </c>
      <c r="F36" s="169" t="s">
        <v>250</v>
      </c>
      <c r="G36" s="166">
        <v>2611</v>
      </c>
      <c r="H36" s="166">
        <v>260</v>
      </c>
      <c r="I36" s="166"/>
      <c r="J36" s="166"/>
      <c r="K36" s="166">
        <f t="shared" si="0"/>
        <v>9.6199999999999992</v>
      </c>
      <c r="L36" s="166">
        <v>700</v>
      </c>
      <c r="M36" s="166">
        <v>81</v>
      </c>
      <c r="N36" s="166">
        <v>26</v>
      </c>
      <c r="O36" s="166">
        <v>26</v>
      </c>
      <c r="P36" s="166">
        <f t="shared" si="5"/>
        <v>20.797619047619047</v>
      </c>
    </row>
    <row r="37" spans="1:16" s="36" customFormat="1" ht="18" customHeight="1" x14ac:dyDescent="0.25">
      <c r="A37" s="352"/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3"/>
      <c r="O37" s="353"/>
      <c r="P37" s="354"/>
    </row>
    <row r="38" spans="1:16" x14ac:dyDescent="0.25"/>
  </sheetData>
  <sheetProtection algorithmName="SHA-512" hashValue="TJyuCTuYq848Ul6Tmk84ZzfI5g497P/R2yjMDUIYYhHDbhC799egru/S+p6EZsX5O4DZaNzOyH3x7bM3oAMhLw==" saltValue="PRca9tFj+drz9FJPPT0EbA==" spinCount="100000" sheet="1" objects="1" scenarios="1"/>
  <mergeCells count="13">
    <mergeCell ref="A37:P37"/>
    <mergeCell ref="A3:P3"/>
    <mergeCell ref="A1:P1"/>
    <mergeCell ref="P5:P6"/>
    <mergeCell ref="K5:O5"/>
    <mergeCell ref="F5:F6"/>
    <mergeCell ref="C5:C6"/>
    <mergeCell ref="A5:A6"/>
    <mergeCell ref="B5:B6"/>
    <mergeCell ref="D5:D6"/>
    <mergeCell ref="E5:E6"/>
    <mergeCell ref="G5:G6"/>
    <mergeCell ref="H5:J5"/>
  </mergeCells>
  <phoneticPr fontId="44" type="noConversion"/>
  <printOptions horizontalCentered="1"/>
  <pageMargins left="0.39370078740157483" right="0.47244094488188981" top="1.1811023622047245" bottom="0.39370078740157483" header="0.31496062992125984" footer="0.31496062992125984"/>
  <pageSetup paperSize="9" scale="61" fitToHeight="0" orientation="landscape" r:id="rId1"/>
  <headerFooter scaleWithDoc="0">
    <oddHeader>&amp;L&amp;G&amp;R&amp;"Courier New,Normal"&amp;9
&amp;"Arial,Normal"SECRETARIA MUNICIPAL DE ADMINISTRAÇÃO - SEADM
GERÊNCIA DE RECURSOS HUMANOS - GEREH
DIVISÃO DE TERCEIRIZAÇÃO DE SERVIÇOS COM DEDICAÇÃO EXCLUSIVA DE MÃO DE OBRAS - DTMO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16">
    <tabColor rgb="FFFF0000"/>
    <pageSetUpPr fitToPage="1"/>
  </sheetPr>
  <dimension ref="A1:E35"/>
  <sheetViews>
    <sheetView workbookViewId="0">
      <selection sqref="A1:D1"/>
    </sheetView>
  </sheetViews>
  <sheetFormatPr defaultColWidth="0" defaultRowHeight="12.75" zeroHeight="1" x14ac:dyDescent="0.25"/>
  <cols>
    <col min="1" max="4" width="39.140625" style="200" customWidth="1"/>
    <col min="5" max="5" width="0" style="200" hidden="1" customWidth="1"/>
    <col min="6" max="16384" width="9.140625" style="200" hidden="1"/>
  </cols>
  <sheetData>
    <row r="1" spans="1:4" s="197" customFormat="1" ht="39" customHeight="1" x14ac:dyDescent="0.25">
      <c r="A1" s="367" t="s">
        <v>336</v>
      </c>
      <c r="B1" s="367"/>
      <c r="C1" s="367"/>
      <c r="D1" s="367"/>
    </row>
    <row r="2" spans="1:4" s="197" customFormat="1" ht="9" customHeight="1" x14ac:dyDescent="0.25">
      <c r="A2" s="368" t="s">
        <v>187</v>
      </c>
      <c r="B2" s="368"/>
      <c r="C2" s="368"/>
      <c r="D2" s="368"/>
    </row>
    <row r="3" spans="1:4" s="197" customFormat="1" ht="15" customHeight="1" x14ac:dyDescent="0.25">
      <c r="A3" s="369"/>
      <c r="B3" s="369"/>
      <c r="C3" s="369"/>
      <c r="D3" s="369"/>
    </row>
    <row r="4" spans="1:4" s="197" customFormat="1" ht="15" customHeight="1" x14ac:dyDescent="0.25">
      <c r="A4" s="201" t="str">
        <f>'Quadro Resumo'!B21</f>
        <v>01-Limpeza 20H</v>
      </c>
      <c r="B4" s="202">
        <f ca="1">INDIRECT(CONCATENATE("'",A4,"'!d171"))</f>
        <v>2710.62</v>
      </c>
      <c r="C4" s="202">
        <f ca="1">INDIRECT(CONCATENATE("'",A4,"'!d13"))</f>
        <v>1</v>
      </c>
      <c r="D4" s="202">
        <f ca="1">B4*C4</f>
        <v>2710.62</v>
      </c>
    </row>
    <row r="5" spans="1:4" s="197" customFormat="1" ht="15" customHeight="1" x14ac:dyDescent="0.25">
      <c r="A5" s="201" t="str">
        <f>'Quadro Resumo'!B22</f>
        <v>02-Limpeza 44H</v>
      </c>
      <c r="B5" s="202">
        <f t="shared" ref="B5:B32" ca="1" si="0">INDIRECT(CONCATENATE("'",A5,"'!d171"))</f>
        <v>4646.3</v>
      </c>
      <c r="C5" s="202">
        <f ca="1">INDIRECT(CONCATENATE("'",A5,"'!d13"))</f>
        <v>22</v>
      </c>
      <c r="D5" s="202">
        <f ca="1">B5*C5</f>
        <v>102218.6</v>
      </c>
    </row>
    <row r="6" spans="1:4" s="197" customFormat="1" ht="15" customHeight="1" x14ac:dyDescent="0.25">
      <c r="A6" s="201" t="str">
        <f>'Quadro Resumo'!B23</f>
        <v>03-Limpeza com Copeiragem 35H</v>
      </c>
      <c r="B6" s="202">
        <f t="shared" ca="1" si="0"/>
        <v>4079.03</v>
      </c>
      <c r="C6" s="202">
        <f t="shared" ref="C6:C23" ca="1" si="1">INDIRECT(CONCATENATE("'",A6,"'!d13"))</f>
        <v>1</v>
      </c>
      <c r="D6" s="202">
        <f t="shared" ref="D6:D23" ca="1" si="2">B6*C6</f>
        <v>4079.03</v>
      </c>
    </row>
    <row r="7" spans="1:4" s="197" customFormat="1" ht="15" customHeight="1" x14ac:dyDescent="0.25">
      <c r="A7" s="201" t="str">
        <f>'Quadro Resumo'!B24</f>
        <v>04-Limpeza Ins. com Copeira 20H</v>
      </c>
      <c r="B7" s="202">
        <f t="shared" ca="1" si="0"/>
        <v>3441.58</v>
      </c>
      <c r="C7" s="202">
        <f t="shared" ca="1" si="1"/>
        <v>1</v>
      </c>
      <c r="D7" s="202">
        <f t="shared" ca="1" si="2"/>
        <v>3441.58</v>
      </c>
    </row>
    <row r="8" spans="1:4" s="197" customFormat="1" ht="15" customHeight="1" x14ac:dyDescent="0.25">
      <c r="A8" s="201" t="str">
        <f>'Quadro Resumo'!B25</f>
        <v>05-Limpeza Ins. com Copeira 40H</v>
      </c>
      <c r="B8" s="202">
        <f t="shared" ref="B8" ca="1" si="3">INDIRECT(CONCATENATE("'",A8,"'!d171"))</f>
        <v>5156.8599999999997</v>
      </c>
      <c r="C8" s="202">
        <f t="shared" ref="C8" ca="1" si="4">INDIRECT(CONCATENATE("'",A8,"'!d13"))</f>
        <v>6</v>
      </c>
      <c r="D8" s="202">
        <f t="shared" ref="D8" ca="1" si="5">B8*C8</f>
        <v>30941.159999999996</v>
      </c>
    </row>
    <row r="9" spans="1:4" s="197" customFormat="1" ht="15" customHeight="1" x14ac:dyDescent="0.25">
      <c r="A9" s="201" t="str">
        <f>'Quadro Resumo'!B26</f>
        <v>06-Limpeza Insalubre 26H</v>
      </c>
      <c r="B9" s="202">
        <f t="shared" ca="1" si="0"/>
        <v>3805.79</v>
      </c>
      <c r="C9" s="202">
        <f t="shared" ca="1" si="1"/>
        <v>1</v>
      </c>
      <c r="D9" s="202">
        <f t="shared" ca="1" si="2"/>
        <v>3805.79</v>
      </c>
    </row>
    <row r="10" spans="1:4" s="197" customFormat="1" ht="15" customHeight="1" x14ac:dyDescent="0.25">
      <c r="A10" s="201" t="str">
        <f>'Quadro Resumo'!B27</f>
        <v>07-Limpeza Insalubre 35H</v>
      </c>
      <c r="B10" s="202">
        <f t="shared" ca="1" si="0"/>
        <v>4531.33</v>
      </c>
      <c r="C10" s="202">
        <f t="shared" ca="1" si="1"/>
        <v>7</v>
      </c>
      <c r="D10" s="202">
        <f t="shared" ca="1" si="2"/>
        <v>31719.309999999998</v>
      </c>
    </row>
    <row r="11" spans="1:4" s="197" customFormat="1" ht="15" customHeight="1" x14ac:dyDescent="0.25">
      <c r="A11" s="201" t="str">
        <f>'Quadro Resumo'!B28</f>
        <v>08-Limpeza Insalubre 40H</v>
      </c>
      <c r="B11" s="202">
        <f t="shared" ca="1" si="0"/>
        <v>4944.8900000000003</v>
      </c>
      <c r="C11" s="202">
        <f t="shared" ca="1" si="1"/>
        <v>10</v>
      </c>
      <c r="D11" s="202">
        <f t="shared" ca="1" si="2"/>
        <v>49448.9</v>
      </c>
    </row>
    <row r="12" spans="1:4" s="197" customFormat="1" ht="15" customHeight="1" x14ac:dyDescent="0.25">
      <c r="A12" s="201" t="str">
        <f>'Quadro Resumo'!B29</f>
        <v>09-Limpeza Insalubre 44H</v>
      </c>
      <c r="B12" s="202">
        <f t="shared" ca="1" si="0"/>
        <v>5266.48</v>
      </c>
      <c r="C12" s="202">
        <f t="shared" ca="1" si="1"/>
        <v>13</v>
      </c>
      <c r="D12" s="202">
        <f t="shared" ca="1" si="2"/>
        <v>68464.239999999991</v>
      </c>
    </row>
    <row r="13" spans="1:4" s="197" customFormat="1" ht="15" customHeight="1" x14ac:dyDescent="0.25">
      <c r="A13" s="201" t="str">
        <f>'Quadro Resumo'!B30</f>
        <v>10-Limpeza Insalubre 06X12</v>
      </c>
      <c r="B13" s="202">
        <f t="shared" ca="1" si="0"/>
        <v>5108.51</v>
      </c>
      <c r="C13" s="202">
        <f t="shared" ca="1" si="1"/>
        <v>2</v>
      </c>
      <c r="D13" s="202">
        <f t="shared" ca="1" si="2"/>
        <v>10217.02</v>
      </c>
    </row>
    <row r="14" spans="1:4" s="197" customFormat="1" ht="15" customHeight="1" x14ac:dyDescent="0.25">
      <c r="A14" s="201" t="str">
        <f>'Quadro Resumo'!B31</f>
        <v>11-Limpeza Insalubre NOT 12X36</v>
      </c>
      <c r="B14" s="202">
        <f t="shared" ca="1" si="0"/>
        <v>6025.51</v>
      </c>
      <c r="C14" s="202">
        <f t="shared" ca="1" si="1"/>
        <v>2</v>
      </c>
      <c r="D14" s="202">
        <f t="shared" ca="1" si="2"/>
        <v>12051.02</v>
      </c>
    </row>
    <row r="15" spans="1:4" s="197" customFormat="1" ht="15" customHeight="1" x14ac:dyDescent="0.25">
      <c r="A15" s="201" t="str">
        <f>'Quadro Resumo'!B32</f>
        <v>12-Limpeza de Piscina 35H</v>
      </c>
      <c r="B15" s="202">
        <f t="shared" ca="1" si="0"/>
        <v>3844.32</v>
      </c>
      <c r="C15" s="202">
        <f t="shared" ca="1" si="1"/>
        <v>1</v>
      </c>
      <c r="D15" s="202">
        <f t="shared" ca="1" si="2"/>
        <v>3844.32</v>
      </c>
    </row>
    <row r="16" spans="1:4" s="197" customFormat="1" ht="15" customHeight="1" x14ac:dyDescent="0.25">
      <c r="A16" s="201" t="str">
        <f>'Quadro Resumo'!B33</f>
        <v>13-Limpeza e Conservação 35H</v>
      </c>
      <c r="B16" s="202">
        <f t="shared" ca="1" si="0"/>
        <v>3973.25</v>
      </c>
      <c r="C16" s="202">
        <f t="shared" ref="C16" ca="1" si="6">INDIRECT(CONCATENATE("'",A16,"'!d13"))</f>
        <v>5</v>
      </c>
      <c r="D16" s="202">
        <f t="shared" ref="D16" ca="1" si="7">B16*C16</f>
        <v>19866.25</v>
      </c>
    </row>
    <row r="17" spans="1:4" s="197" customFormat="1" ht="15" customHeight="1" x14ac:dyDescent="0.25">
      <c r="A17" s="201" t="str">
        <f>'Quadro Resumo'!B34</f>
        <v>14-Limpeza e Conservação 42H</v>
      </c>
      <c r="B17" s="202">
        <f t="shared" ca="1" si="0"/>
        <v>4541.3900000000003</v>
      </c>
      <c r="C17" s="202">
        <f t="shared" ca="1" si="1"/>
        <v>1</v>
      </c>
      <c r="D17" s="202">
        <f t="shared" ca="1" si="2"/>
        <v>4541.3900000000003</v>
      </c>
    </row>
    <row r="18" spans="1:4" s="197" customFormat="1" ht="15" customHeight="1" x14ac:dyDescent="0.25">
      <c r="A18" s="201" t="str">
        <f>'Quadro Resumo'!B35</f>
        <v>15-Limpeza e Conservação 44H</v>
      </c>
      <c r="B18" s="202">
        <f t="shared" ca="1" si="0"/>
        <v>4712.87</v>
      </c>
      <c r="C18" s="202">
        <f t="shared" ca="1" si="1"/>
        <v>4</v>
      </c>
      <c r="D18" s="202">
        <f t="shared" ca="1" si="2"/>
        <v>18851.48</v>
      </c>
    </row>
    <row r="19" spans="1:4" s="197" customFormat="1" ht="15" customHeight="1" x14ac:dyDescent="0.25">
      <c r="A19" s="201" t="str">
        <f>'Quadro Resumo'!B36</f>
        <v>16-Carregamento 35H</v>
      </c>
      <c r="B19" s="202">
        <f t="shared" ca="1" si="0"/>
        <v>3866.59</v>
      </c>
      <c r="C19" s="202">
        <f t="shared" ca="1" si="1"/>
        <v>1</v>
      </c>
      <c r="D19" s="202">
        <f t="shared" ca="1" si="2"/>
        <v>3866.59</v>
      </c>
    </row>
    <row r="20" spans="1:4" s="197" customFormat="1" ht="15" customHeight="1" x14ac:dyDescent="0.25">
      <c r="A20" s="201" t="str">
        <f>'Quadro Resumo'!B37</f>
        <v>17-Cozinha 35H</v>
      </c>
      <c r="B20" s="202">
        <f t="shared" ca="1" si="0"/>
        <v>4087.33</v>
      </c>
      <c r="C20" s="202">
        <f t="shared" ca="1" si="1"/>
        <v>3</v>
      </c>
      <c r="D20" s="202">
        <f t="shared" ca="1" si="2"/>
        <v>12261.99</v>
      </c>
    </row>
    <row r="21" spans="1:4" s="197" customFormat="1" ht="15" customHeight="1" x14ac:dyDescent="0.25">
      <c r="A21" s="201" t="str">
        <f>'Quadro Resumo'!B38</f>
        <v>18-Cozinha INTRA 40H</v>
      </c>
      <c r="B21" s="202">
        <f t="shared" ref="B21" ca="1" si="8">INDIRECT(CONCATENATE("'",A21,"'!d171"))</f>
        <v>4659.3900000000003</v>
      </c>
      <c r="C21" s="202">
        <f t="shared" ref="C21" ca="1" si="9">INDIRECT(CONCATENATE("'",A21,"'!d13"))</f>
        <v>1</v>
      </c>
      <c r="D21" s="202">
        <f t="shared" ref="D21" ca="1" si="10">B21*C21</f>
        <v>4659.3900000000003</v>
      </c>
    </row>
    <row r="22" spans="1:4" s="197" customFormat="1" ht="15" customHeight="1" x14ac:dyDescent="0.25">
      <c r="A22" s="201" t="str">
        <f>'Quadro Resumo'!B39</f>
        <v>19-Merenda 40H</v>
      </c>
      <c r="B22" s="202">
        <f t="shared" ca="1" si="0"/>
        <v>4393.3599999999997</v>
      </c>
      <c r="C22" s="202">
        <f t="shared" ca="1" si="1"/>
        <v>7</v>
      </c>
      <c r="D22" s="202">
        <f t="shared" ca="1" si="2"/>
        <v>30753.519999999997</v>
      </c>
    </row>
    <row r="23" spans="1:4" s="197" customFormat="1" ht="15" customHeight="1" x14ac:dyDescent="0.25">
      <c r="A23" s="201" t="str">
        <f>'Quadro Resumo'!B40</f>
        <v>20-Merenda 44H</v>
      </c>
      <c r="B23" s="202">
        <f t="shared" ca="1" si="0"/>
        <v>4768.0600000000004</v>
      </c>
      <c r="C23" s="202">
        <f t="shared" ca="1" si="1"/>
        <v>28</v>
      </c>
      <c r="D23" s="202">
        <f t="shared" ca="1" si="2"/>
        <v>133505.68000000002</v>
      </c>
    </row>
    <row r="24" spans="1:4" s="198" customFormat="1" ht="15" customHeight="1" x14ac:dyDescent="0.25">
      <c r="A24" s="201" t="str">
        <f>'Quadro Resumo'!B41</f>
        <v>21-Portaria 40H</v>
      </c>
      <c r="B24" s="202">
        <f t="shared" ca="1" si="0"/>
        <v>5267.27</v>
      </c>
      <c r="C24" s="202">
        <f t="shared" ref="C24:C31" ca="1" si="11">INDIRECT(CONCATENATE("'",A24,"'!d13"))</f>
        <v>5</v>
      </c>
      <c r="D24" s="202">
        <f t="shared" ref="D24:D32" ca="1" si="12">B24*C24</f>
        <v>26336.350000000002</v>
      </c>
    </row>
    <row r="25" spans="1:4" s="197" customFormat="1" ht="15" customHeight="1" x14ac:dyDescent="0.25">
      <c r="A25" s="201" t="str">
        <f>'Quadro Resumo'!B42</f>
        <v>22-Vigia 40H</v>
      </c>
      <c r="B25" s="202">
        <f t="shared" ca="1" si="0"/>
        <v>4737.53</v>
      </c>
      <c r="C25" s="202">
        <f t="shared" ca="1" si="11"/>
        <v>3</v>
      </c>
      <c r="D25" s="202">
        <f t="shared" ca="1" si="12"/>
        <v>14212.59</v>
      </c>
    </row>
    <row r="26" spans="1:4" s="197" customFormat="1" ht="15" customHeight="1" x14ac:dyDescent="0.25">
      <c r="A26" s="201" t="str">
        <f>'Quadro Resumo'!B43</f>
        <v>23-Vigia DIU 40H</v>
      </c>
      <c r="B26" s="202">
        <f t="shared" ref="B26" ca="1" si="13">INDIRECT(CONCATENATE("'",A26,"'!d171"))</f>
        <v>4786.4799999999996</v>
      </c>
      <c r="C26" s="202">
        <f t="shared" ref="C26" ca="1" si="14">INDIRECT(CONCATENATE("'",A26,"'!d13"))</f>
        <v>1</v>
      </c>
      <c r="D26" s="202">
        <f t="shared" ref="D26" ca="1" si="15">B26*C26</f>
        <v>4786.4799999999996</v>
      </c>
    </row>
    <row r="27" spans="1:4" s="197" customFormat="1" ht="15" customHeight="1" x14ac:dyDescent="0.25">
      <c r="A27" s="201" t="str">
        <f>'Quadro Resumo'!B44</f>
        <v>24-Vigia NOT 40H</v>
      </c>
      <c r="B27" s="202">
        <f t="shared" ca="1" si="0"/>
        <v>5028.53</v>
      </c>
      <c r="C27" s="202">
        <f t="shared" ca="1" si="11"/>
        <v>1</v>
      </c>
      <c r="D27" s="202">
        <f t="shared" ca="1" si="12"/>
        <v>5028.53</v>
      </c>
    </row>
    <row r="28" spans="1:4" s="197" customFormat="1" ht="15" customHeight="1" x14ac:dyDescent="0.25">
      <c r="A28" s="201" t="str">
        <f>'Quadro Resumo'!B45</f>
        <v>25-Vigia DIU 12X36</v>
      </c>
      <c r="B28" s="202">
        <f t="shared" ca="1" si="0"/>
        <v>5215.93</v>
      </c>
      <c r="C28" s="202">
        <f t="shared" ca="1" si="11"/>
        <v>7</v>
      </c>
      <c r="D28" s="202">
        <f t="shared" ca="1" si="12"/>
        <v>36511.51</v>
      </c>
    </row>
    <row r="29" spans="1:4" s="197" customFormat="1" ht="15" customHeight="1" x14ac:dyDescent="0.25">
      <c r="A29" s="201" t="str">
        <f>'Quadro Resumo'!B46</f>
        <v>26-Vigia NOT 12X36</v>
      </c>
      <c r="B29" s="202">
        <f t="shared" ca="1" si="0"/>
        <v>6111.98</v>
      </c>
      <c r="C29" s="202">
        <f t="shared" ca="1" si="11"/>
        <v>9</v>
      </c>
      <c r="D29" s="202">
        <f t="shared" ca="1" si="12"/>
        <v>55007.819999999992</v>
      </c>
    </row>
    <row r="30" spans="1:4" s="197" customFormat="1" ht="15" customHeight="1" x14ac:dyDescent="0.25">
      <c r="A30" s="201" t="str">
        <f>'Quadro Resumo'!B47</f>
        <v>27-Vigia DIU 12X60</v>
      </c>
      <c r="B30" s="202">
        <f t="shared" ca="1" si="0"/>
        <v>3879.57</v>
      </c>
      <c r="C30" s="202">
        <f t="shared" ca="1" si="11"/>
        <v>5</v>
      </c>
      <c r="D30" s="202">
        <f t="shared" ca="1" si="12"/>
        <v>19397.850000000002</v>
      </c>
    </row>
    <row r="31" spans="1:4" s="197" customFormat="1" ht="15" customHeight="1" x14ac:dyDescent="0.25">
      <c r="A31" s="201" t="str">
        <f>'Quadro Resumo'!B48</f>
        <v>28-Vigia NOT 12X60</v>
      </c>
      <c r="B31" s="202">
        <f t="shared" ca="1" si="0"/>
        <v>4509</v>
      </c>
      <c r="C31" s="202">
        <f t="shared" ca="1" si="11"/>
        <v>9</v>
      </c>
      <c r="D31" s="202">
        <f t="shared" ca="1" si="12"/>
        <v>40581</v>
      </c>
    </row>
    <row r="32" spans="1:4" s="197" customFormat="1" ht="15" customHeight="1" x14ac:dyDescent="0.25">
      <c r="A32" s="201" t="str">
        <f>'Quadro Resumo'!B49</f>
        <v>29-Supervisão</v>
      </c>
      <c r="B32" s="202">
        <f t="shared" ca="1" si="0"/>
        <v>6601.18</v>
      </c>
      <c r="C32" s="202">
        <f ca="1">INDIRECT(CONCATENATE("'",A32,"'!d13"))</f>
        <v>1</v>
      </c>
      <c r="D32" s="202">
        <f t="shared" ca="1" si="12"/>
        <v>6601.18</v>
      </c>
    </row>
    <row r="33" spans="1:4" s="197" customFormat="1" ht="15" customHeight="1" x14ac:dyDescent="0.25">
      <c r="A33" s="201" t="str">
        <f>'Quadro Resumo'!B50</f>
        <v>30-Supervisão Intermunicipal</v>
      </c>
      <c r="B33" s="202">
        <f t="shared" ref="B33" ca="1" si="16">INDIRECT(CONCATENATE("'",A33,"'!d171"))</f>
        <v>7085.93</v>
      </c>
      <c r="C33" s="202">
        <f t="shared" ref="C33" ca="1" si="17">INDIRECT(CONCATENATE("'",A33,"'!d13"))</f>
        <v>1</v>
      </c>
      <c r="D33" s="202">
        <f t="shared" ref="D33" ca="1" si="18">B33*C33</f>
        <v>7085.93</v>
      </c>
    </row>
    <row r="34" spans="1:4" s="199" customFormat="1" ht="15" customHeight="1" x14ac:dyDescent="0.25">
      <c r="A34" s="203" t="s">
        <v>334</v>
      </c>
      <c r="B34" s="204" t="s">
        <v>305</v>
      </c>
      <c r="C34" s="205">
        <f ca="1">SUM(C4:C33)</f>
        <v>159</v>
      </c>
      <c r="D34" s="205">
        <f ca="1">SUM(D4:D33)</f>
        <v>766797.12000000011</v>
      </c>
    </row>
    <row r="35" spans="1:4" s="199" customFormat="1" ht="15" customHeight="1" x14ac:dyDescent="0.25">
      <c r="A35" s="203" t="s">
        <v>335</v>
      </c>
      <c r="B35" s="204" t="s">
        <v>305</v>
      </c>
      <c r="C35" s="204" t="s">
        <v>305</v>
      </c>
      <c r="D35" s="205">
        <f ca="1">D34*12</f>
        <v>9201565.4400000013</v>
      </c>
    </row>
  </sheetData>
  <sheetProtection algorithmName="SHA-512" hashValue="rjExc+Z0zsrVU/XufcSrxpyYfY2yoNIjDVd+V2GkeEBTlBxibTyUbVtedf+TZlknYUNnDy3nWjXVTH5DCDbAPw==" saltValue="+I0SdJgpp0u4dkvLBHgfrw==" spinCount="100000" sheet="1" objects="1" scenarios="1"/>
  <mergeCells count="2">
    <mergeCell ref="A1:D1"/>
    <mergeCell ref="A2:D3"/>
  </mergeCells>
  <printOptions horizontalCentered="1"/>
  <pageMargins left="0" right="0" top="0" bottom="0" header="0.31496062992125984" footer="0.31496062992125984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5F153-4073-464F-A4CF-6B300EDA29B7}">
  <sheetPr codeName="Plan18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A.101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295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6" ht="7.5" customHeight="1" x14ac:dyDescent="0.2"/>
    <row r="18" spans="1:6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6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1395.2272727272727</v>
      </c>
    </row>
    <row r="20" spans="1:6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6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0</v>
      </c>
    </row>
    <row r="22" spans="1:6" x14ac:dyDescent="0.2">
      <c r="A22" s="53" t="s">
        <v>85</v>
      </c>
      <c r="B22" s="313" t="s">
        <v>1</v>
      </c>
      <c r="C22" s="313"/>
      <c r="D22" s="55">
        <v>0</v>
      </c>
    </row>
    <row r="23" spans="1:6" x14ac:dyDescent="0.2">
      <c r="A23" s="53" t="s">
        <v>86</v>
      </c>
      <c r="B23" s="313" t="s">
        <v>21</v>
      </c>
      <c r="C23" s="313"/>
      <c r="D23" s="55">
        <v>0</v>
      </c>
    </row>
    <row r="24" spans="1:6" x14ac:dyDescent="0.2">
      <c r="A24" s="53" t="s">
        <v>87</v>
      </c>
      <c r="B24" s="313" t="s">
        <v>151</v>
      </c>
      <c r="C24" s="313"/>
      <c r="D24" s="55">
        <v>0</v>
      </c>
    </row>
    <row r="25" spans="1:6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  <c r="F25" s="25"/>
    </row>
    <row r="26" spans="1:6" ht="18" customHeight="1" x14ac:dyDescent="0.2">
      <c r="A26" s="59" t="s">
        <v>88</v>
      </c>
      <c r="B26" s="306" t="s">
        <v>2</v>
      </c>
      <c r="C26" s="306"/>
      <c r="D26" s="61">
        <f ca="1">SUM(D19:D25)</f>
        <v>1395.2272727272727</v>
      </c>
      <c r="F26" s="25"/>
    </row>
    <row r="27" spans="1:6" ht="7.5" customHeight="1" x14ac:dyDescent="0.2">
      <c r="D27" s="62"/>
    </row>
    <row r="28" spans="1:6" ht="15.75" x14ac:dyDescent="0.2">
      <c r="A28" s="310" t="s">
        <v>23</v>
      </c>
      <c r="B28" s="310"/>
      <c r="C28" s="310"/>
      <c r="D28" s="310"/>
    </row>
    <row r="29" spans="1:6" ht="7.5" customHeight="1" x14ac:dyDescent="0.2">
      <c r="A29" s="22"/>
    </row>
    <row r="30" spans="1:6" ht="15.75" x14ac:dyDescent="0.2">
      <c r="A30" s="63" t="s">
        <v>24</v>
      </c>
      <c r="B30" s="63"/>
      <c r="C30" s="63"/>
      <c r="D30" s="40"/>
    </row>
    <row r="31" spans="1:6" ht="7.5" customHeight="1" x14ac:dyDescent="0.2"/>
    <row r="32" spans="1:6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116.26893939393939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155.02525252525251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271.29419191919192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333.30429292929296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41.663036616161619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16.665214646464648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24.997821969696968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16.665214646464648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9.9991287878787887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3.3330429292929296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133.32171717171718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579.9494696969698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116.36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809.36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271.29419191919192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579.9494696969698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809.36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1660.6036616161618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68.889346590909099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5.0460719696969702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2.0184287878787881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14.921180555555559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5.1925708333333347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48.759483737575771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144.82708247494952</v>
      </c>
    </row>
    <row r="78" spans="1:6" ht="7.5" customHeight="1" x14ac:dyDescent="0.2">
      <c r="D78" s="30">
        <f ca="1">(((D26+D33)*3.95)*(14.16/1000))/12</f>
        <v>7.045083844696971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1395.2272727272727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1660.6036616161618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116.36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144.82708247494952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52.131666666666661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3252.7896834850512</v>
      </c>
      <c r="D88" s="252">
        <f ca="1">SUM(D82:D87)</f>
        <v>129.47999999999999</v>
      </c>
      <c r="F88" s="25"/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3123.3096834850512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150.17630990998529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37.043489777796374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4.6930096846870405E-2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1.4642190216223565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4.3437419100268508</v>
      </c>
      <c r="D99" s="69">
        <f t="shared" ca="1" si="0"/>
        <v>54.360594270765318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92.91523316703092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92.91523316703092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92.91523316703092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((28)+(13))/C11</f>
        <v>3.4166666666666665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52.131666666666661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50.185573749781234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101.8767147120559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581.26160551455814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377.31016498313426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203.95144053142394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733.32389397639531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1395.2272727272727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1660.6036616161618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144.82708247494952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92.91523316703092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52.131666666666661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3345.7049166520824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733.32389397639531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4079.03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4079.03</v>
      </c>
    </row>
    <row r="174" spans="1:4" ht="7.5" customHeight="1" x14ac:dyDescent="0.2"/>
    <row r="175" spans="1:4" ht="110.25" customHeight="1" x14ac:dyDescent="0.2">
      <c r="A175" s="318" t="s">
        <v>321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BB7098BD-E3E5-40F1-ADB3-818BE1D78C05}">
          <x14:formula1>
            <xm:f>'Anexo - Planilha de Cotação'!$B$5:$B$54</xm:f>
          </x14:formula1>
          <xm:sqref>B123:B128 B134:B139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D3A74-F87E-4544-9BD8-EE0B462FAC1A}">
  <sheetPr codeName="Planilha11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A.102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342</v>
      </c>
      <c r="C5" s="41" t="s">
        <v>244</v>
      </c>
      <c r="D5" s="43">
        <f ca="1">INDEX('Anexo - Funções e benefícios'!B7:O35,MATCH(C2,'Anexo - Funções e benefícios'!A7:A35,0),2)</f>
        <v>20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797.27272727272737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1079.6727272727273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89.972727272727283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119.96363636363638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209.93636363636367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257.9218181818182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32.240227272727275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12.89609090909091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19.344136363636366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12.89609090909091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7.7376545454545465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2.5792181818181823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103.16872727272728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448.78396363636369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152.24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845.24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209.93636363636367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448.78396363636369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845.24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1503.9603272727272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53.308840909090918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3.9048163636363644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1.5619265454545459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11.546500000000002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4.0181820000000013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37.731691328290921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112.07195714647274</v>
      </c>
    </row>
    <row r="78" spans="1:6" ht="7.5" customHeight="1" x14ac:dyDescent="0.2">
      <c r="D78" s="30">
        <f ca="1">(((D26+D33)*3.95)*(14.16/1000))/12</f>
        <v>5.4517174636363643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1079.6727272727273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1503.9603272727272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152.24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112.07195714647274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59.381666666666661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2755.0866783585943</v>
      </c>
      <c r="D88" s="252">
        <f ca="1">SUM(D82:D87)</f>
        <v>165.36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2589.7266783585942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124.52034400808353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30.715018188660604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3.8912607502526099E-2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1.2140733540788144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3.4500779041930425</v>
      </c>
      <c r="D99" s="69">
        <f t="shared" ca="1" si="0"/>
        <v>35.800407290400457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67.768411440642396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67.768411440642396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67.768411440642396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59.381666666666661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42.342826346988552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85.955937484386766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490.42498442257988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318.34604251992027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172.07894190265961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618.72374825395514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1079.6727272727273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1503.9603272727272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112.07195714647274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67.768411440642396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59.381666666666661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2822.8550897992368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618.72374825395514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3441.58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3441.58</v>
      </c>
    </row>
    <row r="174" spans="1:4" ht="7.5" customHeight="1" x14ac:dyDescent="0.2"/>
    <row r="175" spans="1:4" ht="110.25" customHeight="1" x14ac:dyDescent="0.2">
      <c r="A175" s="318" t="s">
        <v>377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AA2A57D1-23AA-4AD4-B00C-B8E1244C8982}">
          <x14:formula1>
            <xm:f>'Anexo - Planilha de Cotação'!$B$5:$B$54</xm:f>
          </x14:formula1>
          <xm:sqref>B127:B128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F6BA5C93-1A46-492B-B674-DA84038622DB}">
          <x14:formula1>
            <xm:f>'Anexo - Planilha de Cotação'!$B$5:$B$54</xm:f>
          </x14:formula1>
          <xm:sqref>B123:B126 B134:B139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8C7D-844B-4607-9CEF-D60469363E1B}">
  <sheetPr codeName="Plan9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A.103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343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6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1594.5454545454547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1876.9454545454548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156.41212121212124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208.54949494949497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364.96161616161623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448.38141414141421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56.047676767676776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22.419070707070709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33.62860606060606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22.419070707070709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13.451442424242426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4.4838141414141424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179.35256565656567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780.18366060606058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104.4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797.4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364.96161616161623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780.18366060606058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797.4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1942.545276767677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92.674181818181822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6.7882860606060627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2.7153144242424254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20.072888888888894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6.9853653333333359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65.594253464048492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194.83028998930104</v>
      </c>
    </row>
    <row r="78" spans="1:6" ht="7.5" customHeight="1" x14ac:dyDescent="0.2">
      <c r="D78" s="30">
        <f ca="1">(((D26+D33)*3.95)*(14.16/1000))/12</f>
        <v>9.477479660606063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1876.9454545454548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1942.545276767677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104.4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194.83028998930104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64.617000000000004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4078.9380213024328</v>
      </c>
      <c r="D88" s="252">
        <f ca="1">SUM(D82:D87)</f>
        <v>117.52000000000001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3961.4180213024329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190.47459289605288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46.983732914359706</v>
      </c>
    </row>
    <row r="97" spans="1:6" x14ac:dyDescent="0.2">
      <c r="A97" s="53" t="s">
        <v>104</v>
      </c>
      <c r="B97" s="76" t="s">
        <v>53</v>
      </c>
      <c r="C97" s="81">
        <f ca="1">((D13*5%)*1.5%)*5</f>
        <v>2.2500000000000003E-2</v>
      </c>
      <c r="D97" s="69">
        <f t="shared" ca="1" si="0"/>
        <v>0.3571398616800992</v>
      </c>
    </row>
    <row r="98" spans="1:6" x14ac:dyDescent="0.2">
      <c r="A98" s="53" t="s">
        <v>105</v>
      </c>
      <c r="B98" s="76" t="s">
        <v>54</v>
      </c>
      <c r="C98" s="80">
        <f ca="1">(D13*0.78%)*15</f>
        <v>0.70200000000000007</v>
      </c>
      <c r="D98" s="69">
        <f t="shared" ca="1" si="0"/>
        <v>11.142763684419094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5.8177690566845772</v>
      </c>
      <c r="D99" s="69">
        <f t="shared" ca="1" si="0"/>
        <v>92.344766052937374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150.82840251339627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150.82840251339627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150.82840251339627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141</v>
      </c>
      <c r="C123" s="89">
        <f>IFERROR(VLOOKUP(B123,'Anexo - Planilha de Cotação'!B:C,2,0),"")</f>
        <v>100.11600000000001</v>
      </c>
      <c r="D123" s="90">
        <f>IFERROR(C123*A123,"")</f>
        <v>400.46400000000006</v>
      </c>
    </row>
    <row r="124" spans="1:5" ht="60" customHeight="1" x14ac:dyDescent="0.2">
      <c r="A124" s="91">
        <v>1</v>
      </c>
      <c r="B124" s="92" t="s">
        <v>130</v>
      </c>
      <c r="C124" s="93">
        <f>IFERROR(VLOOKUP(B124,'Anexo - Planilha de Cotação'!B:C,2,0),"")</f>
        <v>71.5</v>
      </c>
      <c r="D124" s="94">
        <f t="shared" ref="D124:D128" si="1">IFERROR(C124*A124,"")</f>
        <v>71.5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489.96400000000006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40.830333333333336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64.617000000000004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63.446496357237443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128.796387605192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734.85285872699933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477.00975040173637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257.8431083252629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927.09574268942879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1876.9454545454548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1942.545276767677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194.83028998930104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150.82840251339627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64.617000000000004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4229.7664238158295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927.09574268942879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5156.8599999999997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5156.8599999999997</v>
      </c>
    </row>
    <row r="174" spans="1:4" ht="7.5" customHeight="1" x14ac:dyDescent="0.2"/>
    <row r="175" spans="1:4" ht="110.25" customHeight="1" x14ac:dyDescent="0.2">
      <c r="A175" s="318" t="s">
        <v>378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34:C34"/>
    <mergeCell ref="B19:C19"/>
    <mergeCell ref="B20:C20"/>
    <mergeCell ref="B21:C21"/>
    <mergeCell ref="B22:C22"/>
    <mergeCell ref="B23:C23"/>
    <mergeCell ref="B24:C24"/>
    <mergeCell ref="B25:C25"/>
    <mergeCell ref="B26:C26"/>
    <mergeCell ref="A28:D28"/>
    <mergeCell ref="B32:C32"/>
    <mergeCell ref="B33:C33"/>
    <mergeCell ref="B64:C64"/>
    <mergeCell ref="B35:C35"/>
    <mergeCell ref="A37:D37"/>
    <mergeCell ref="B52:C52"/>
    <mergeCell ref="B53:C53"/>
    <mergeCell ref="B54:C54"/>
    <mergeCell ref="B55:C55"/>
    <mergeCell ref="B56:C56"/>
    <mergeCell ref="B57:C57"/>
    <mergeCell ref="B58:C58"/>
    <mergeCell ref="B62:C62"/>
    <mergeCell ref="B63:C63"/>
    <mergeCell ref="B113:C113"/>
    <mergeCell ref="B65:C65"/>
    <mergeCell ref="B66:C66"/>
    <mergeCell ref="A68:D68"/>
    <mergeCell ref="B77:C77"/>
    <mergeCell ref="A79:D79"/>
    <mergeCell ref="B101:C101"/>
    <mergeCell ref="B105:C105"/>
    <mergeCell ref="B106:C106"/>
    <mergeCell ref="B107:C107"/>
    <mergeCell ref="B111:C111"/>
    <mergeCell ref="B112:C112"/>
    <mergeCell ref="A149:D149"/>
    <mergeCell ref="A117:D117"/>
    <mergeCell ref="A119:D119"/>
    <mergeCell ref="A121:D121"/>
    <mergeCell ref="A129:C129"/>
    <mergeCell ref="A132:D132"/>
    <mergeCell ref="A140:C140"/>
    <mergeCell ref="B142:C142"/>
    <mergeCell ref="B143:C143"/>
    <mergeCell ref="B144:C144"/>
    <mergeCell ref="B145:C145"/>
    <mergeCell ref="B146:C146"/>
    <mergeCell ref="A175:D175"/>
    <mergeCell ref="B158:C158"/>
    <mergeCell ref="A161:D161"/>
    <mergeCell ref="B163:C163"/>
    <mergeCell ref="B164:C164"/>
    <mergeCell ref="B165:C165"/>
    <mergeCell ref="B166:C166"/>
    <mergeCell ref="B167:C167"/>
    <mergeCell ref="B168:C168"/>
    <mergeCell ref="B170:C170"/>
    <mergeCell ref="B171:C171"/>
    <mergeCell ref="A173:C173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6790B297-9431-4A77-864B-BEE75AC97ADB}">
          <x14:formula1>
            <xm:f>'Anexo - Planilha de Cotação'!$B$5:$B$54</xm:f>
          </x14:formula1>
          <xm:sqref>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C8EBBF68-11B8-48B6-B64A-FFF77564D2E4}">
          <x14:formula1>
            <xm:f>'Anexo - Planilha de Cotação'!$B$5:$B$54</xm:f>
          </x14:formula1>
          <xm:sqref>B123:B128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669BF-0EDC-4BF0-8B3B-F0B907066063}">
  <sheetPr codeName="Planilha12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A.201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273</v>
      </c>
      <c r="C5" s="41" t="s">
        <v>244</v>
      </c>
      <c r="D5" s="43">
        <f ca="1">INDEX('Anexo - Funções e benefícios'!B7:O35,MATCH(C2,'Anexo - Funções e benefícios'!A7:A35,0),2)</f>
        <v>26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969.68181818181824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1252.0818181818183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104.34015151515153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139.12020202020204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243.46035353535359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299.1084343434344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37.3885542929293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14.955421717171719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22.433132575757575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14.955421717171719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8.9732530303030309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2.9910843434343439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119.64337373737375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520.44867575757587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141.88999999999999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834.89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243.46035353535359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520.44867575757587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834.89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1598.7990292929294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61.821539772727277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4.5283625757575763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1.8113450303030305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13.390319444444447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4.6598311666666685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43.756930677260613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129.9683286671596</v>
      </c>
    </row>
    <row r="78" spans="1:6" ht="7.5" customHeight="1" x14ac:dyDescent="0.2">
      <c r="D78" s="30">
        <f ca="1">(((D26+D33)*3.95)*(14.16/1000))/12</f>
        <v>6.3222828007575771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1252.0818181818183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1598.7990292929294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141.88999999999999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129.9683286671596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59.381666666666661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3040.2308428085739</v>
      </c>
      <c r="D88" s="252">
        <f ca="1">SUM(D82:D87)</f>
        <v>155.01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2885.2208428085742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138.72842060441914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34.219677082423388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3.7499999999999999E-3</v>
      </c>
      <c r="D97" s="69">
        <f t="shared" ca="1" si="0"/>
        <v>4.3352631438880983E-2</v>
      </c>
    </row>
    <row r="98" spans="1:6" x14ac:dyDescent="0.2">
      <c r="A98" s="53" t="s">
        <v>105</v>
      </c>
      <c r="B98" s="76" t="s">
        <v>54</v>
      </c>
      <c r="C98" s="80">
        <f ca="1">(D13*0.78%)*15</f>
        <v>0.11700000000000001</v>
      </c>
      <c r="D98" s="69">
        <f t="shared" ca="1" si="0"/>
        <v>1.3526021008930869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3.9568108675731866</v>
      </c>
      <c r="D99" s="69">
        <f t="shared" ca="1" si="0"/>
        <v>45.743510190735805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81.359142005491151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81.359142005491151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81.359142005491151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59.381666666666661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46.823849772210977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95.052415037588275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542.32529512699796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352.03571788945482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190.28957723754314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684.20155993679714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1252.0818181818183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1598.7990292929294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129.9683286671596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81.359142005491151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59.381666666666661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3121.5899848140652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684.20155993679714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3805.79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3805.79</v>
      </c>
    </row>
    <row r="174" spans="1:4" ht="7.5" customHeight="1" x14ac:dyDescent="0.2"/>
    <row r="175" spans="1:4" ht="110.25" customHeight="1" x14ac:dyDescent="0.2">
      <c r="A175" s="318" t="s">
        <v>322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33:C33"/>
    <mergeCell ref="B18:C18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A16:D16"/>
    <mergeCell ref="B24:C24"/>
    <mergeCell ref="B25:C25"/>
    <mergeCell ref="B26:C26"/>
    <mergeCell ref="A28:D28"/>
    <mergeCell ref="B32:C32"/>
    <mergeCell ref="B19:C19"/>
    <mergeCell ref="B20:C20"/>
    <mergeCell ref="B21:C21"/>
    <mergeCell ref="B22:C22"/>
    <mergeCell ref="B23:C23"/>
    <mergeCell ref="B66:C66"/>
    <mergeCell ref="B77:C77"/>
    <mergeCell ref="B35:C35"/>
    <mergeCell ref="B58:C58"/>
    <mergeCell ref="B34:C34"/>
    <mergeCell ref="B65:C65"/>
    <mergeCell ref="A37:D37"/>
    <mergeCell ref="B52:C52"/>
    <mergeCell ref="B53:C53"/>
    <mergeCell ref="B54:C54"/>
    <mergeCell ref="B55:C55"/>
    <mergeCell ref="B56:C56"/>
    <mergeCell ref="B57:C57"/>
    <mergeCell ref="B62:C62"/>
    <mergeCell ref="B63:C63"/>
    <mergeCell ref="B64:C64"/>
    <mergeCell ref="A149:D149"/>
    <mergeCell ref="B146:C146"/>
    <mergeCell ref="B112:C112"/>
    <mergeCell ref="B113:C113"/>
    <mergeCell ref="A140:C140"/>
    <mergeCell ref="B142:C142"/>
    <mergeCell ref="A117:D117"/>
    <mergeCell ref="A119:D119"/>
    <mergeCell ref="A121:D121"/>
    <mergeCell ref="A68:D68"/>
    <mergeCell ref="A79:D79"/>
    <mergeCell ref="B105:C105"/>
    <mergeCell ref="B106:C106"/>
    <mergeCell ref="B111:C111"/>
    <mergeCell ref="B101:C101"/>
    <mergeCell ref="B107:C107"/>
    <mergeCell ref="B170:C170"/>
    <mergeCell ref="B171:C171"/>
    <mergeCell ref="A129:C129"/>
    <mergeCell ref="A132:D132"/>
    <mergeCell ref="A173:C173"/>
    <mergeCell ref="A161:D161"/>
    <mergeCell ref="B163:C163"/>
    <mergeCell ref="B164:C164"/>
    <mergeCell ref="B165:C165"/>
    <mergeCell ref="B166:C166"/>
    <mergeCell ref="B167:C167"/>
    <mergeCell ref="B168:C168"/>
    <mergeCell ref="B143:C143"/>
    <mergeCell ref="B144:C144"/>
    <mergeCell ref="B145:C145"/>
    <mergeCell ref="B158:C158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EFF96CA0-FF2C-4999-8A6E-60AF9E79981B}">
          <x14:formula1>
            <xm:f>'Anexo - Planilha de Cotação'!$B$5:$B$54</xm:f>
          </x14:formula1>
          <xm:sqref>B127:B128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893F70B0-9EC9-41CF-BFC9-61952593D87A}">
          <x14:formula1>
            <xm:f>'Anexo - Planilha de Cotação'!$B$5:$B$54</xm:f>
          </x14:formula1>
          <xm:sqref>B123:B126 B134:B139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5DBDB-0B06-47E8-999E-ADE59753A3B4}">
  <sheetPr codeName="Planilha7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A.202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219</v>
      </c>
      <c r="C5" s="41" t="s">
        <v>244</v>
      </c>
      <c r="D5" s="43">
        <f ca="1">INDEX('Anexo - Funções e benefícios'!B7:O35,MATCH(C2,'Anexo - Funções e benefícios'!A7:A35,0),2)</f>
        <v>35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7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1305.3409090909092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1587.7409090909093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132.31174242424245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176.4156565656566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308.72739898989903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379.29366161616167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47.411707702020209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18.964683080808083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28.447024621212126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18.964683080808083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11.378809848484851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3.7929366161616169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151.71746464646466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659.9709712121213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121.75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814.75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308.72739898989903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659.9709712121213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814.75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1783.4483702020202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78.394707386363649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5.7423296212121215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2.2969318484848489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16.980006944444447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5.9090424166666686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55.487323498896984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164.81034171606871</v>
      </c>
    </row>
    <row r="78" spans="1:6" ht="7.5" customHeight="1" x14ac:dyDescent="0.2">
      <c r="D78" s="30">
        <f ca="1">(((D26+D33)*3.95)*(14.16/1000))/12</f>
        <v>8.017165408712124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1587.7409090909093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1783.4483702020202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121.75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164.81034171606871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59.381666666666661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3595.3812876756647</v>
      </c>
      <c r="D88" s="252">
        <f ca="1">SUM(D82:D87)</f>
        <v>134.87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3460.5112876756648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166.38978143374692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41.042812753657572</v>
      </c>
    </row>
    <row r="97" spans="1:6" x14ac:dyDescent="0.2">
      <c r="A97" s="53" t="s">
        <v>104</v>
      </c>
      <c r="B97" s="76" t="s">
        <v>53</v>
      </c>
      <c r="C97" s="81">
        <f ca="1">((D13*5%)*1.5%)*5</f>
        <v>2.6250000000000002E-2</v>
      </c>
      <c r="D97" s="69">
        <f t="shared" ca="1" si="0"/>
        <v>0.36397764688632139</v>
      </c>
    </row>
    <row r="98" spans="1:6" x14ac:dyDescent="0.2">
      <c r="A98" s="53" t="s">
        <v>105</v>
      </c>
      <c r="B98" s="76" t="s">
        <v>54</v>
      </c>
      <c r="C98" s="80">
        <f ca="1">(D13*0.78%)*15</f>
        <v>0.81900000000000006</v>
      </c>
      <c r="D98" s="69">
        <f t="shared" ca="1" si="0"/>
        <v>11.356102582853227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4.9433570231441522</v>
      </c>
      <c r="D99" s="69">
        <f t="shared" ca="1" si="0"/>
        <v>68.543674552494437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121.30656753589156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121.30656753589156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121.30656753589156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137</v>
      </c>
      <c r="C123" s="89">
        <f>IFERROR(VLOOKUP(B123,'Anexo - Planilha de Cotação'!B:C,2,0),"")</f>
        <v>59.87</v>
      </c>
      <c r="D123" s="90">
        <f>IFERROR(C123*A123,"")</f>
        <v>239.48</v>
      </c>
    </row>
    <row r="124" spans="1:5" ht="60" customHeight="1" x14ac:dyDescent="0.2">
      <c r="A124" s="91">
        <v>4</v>
      </c>
      <c r="B124" s="92" t="s">
        <v>131</v>
      </c>
      <c r="C124" s="93">
        <f>IFERROR(VLOOKUP(B124,'Anexo - Planilha de Cotação'!B:C,2,0),"")</f>
        <v>24.54</v>
      </c>
      <c r="D124" s="94">
        <f t="shared" ref="D124:D128" si="1">IFERROR(C124*A124,"")</f>
        <v>98.16</v>
      </c>
    </row>
    <row r="125" spans="1:5" ht="60" customHeight="1" x14ac:dyDescent="0.2">
      <c r="A125" s="91">
        <v>1</v>
      </c>
      <c r="B125" s="92" t="s">
        <v>130</v>
      </c>
      <c r="C125" s="93">
        <f>IFERROR(VLOOKUP(B125,'Anexo - Planilha de Cotação'!B:C,2,0),"")</f>
        <v>71.5</v>
      </c>
      <c r="D125" s="94">
        <f t="shared" si="1"/>
        <v>71.5</v>
      </c>
    </row>
    <row r="126" spans="1:5" ht="60" customHeight="1" x14ac:dyDescent="0.2">
      <c r="A126" s="91">
        <v>1</v>
      </c>
      <c r="B126" s="92" t="s">
        <v>132</v>
      </c>
      <c r="C126" s="93">
        <f>IFERROR(VLOOKUP(B126,'Anexo - Planilha de Cotação'!B:C,2,0),"")</f>
        <v>18</v>
      </c>
      <c r="D126" s="94">
        <f t="shared" si="1"/>
        <v>18</v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427.14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35.594999999999999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59.381666666666661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55.750317828173344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113.17314519119188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645.71383422496365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419.14757660216941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226.5662576227943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814.63729724432892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1587.7409090909093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1783.4483702020202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164.81034171606871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121.30656753589156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59.381666666666661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3716.6878552115563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814.63729724432892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4531.33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4531.33</v>
      </c>
    </row>
    <row r="174" spans="1:4" ht="7.5" customHeight="1" x14ac:dyDescent="0.2"/>
    <row r="175" spans="1:4" ht="110.25" customHeight="1" x14ac:dyDescent="0.2">
      <c r="A175" s="318" t="s">
        <v>323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B145:C145"/>
    <mergeCell ref="B146:C146"/>
    <mergeCell ref="A149:D149"/>
    <mergeCell ref="A161:D161"/>
    <mergeCell ref="A175:D175"/>
    <mergeCell ref="B168:C168"/>
    <mergeCell ref="B170:C170"/>
    <mergeCell ref="B171:C171"/>
    <mergeCell ref="B163:C163"/>
    <mergeCell ref="B164:C164"/>
    <mergeCell ref="B165:C165"/>
    <mergeCell ref="B166:C166"/>
    <mergeCell ref="B167:C167"/>
    <mergeCell ref="A173:C173"/>
    <mergeCell ref="A132:D132"/>
    <mergeCell ref="A140:C140"/>
    <mergeCell ref="B142:C142"/>
    <mergeCell ref="B143:C143"/>
    <mergeCell ref="B144:C144"/>
    <mergeCell ref="B65:C65"/>
    <mergeCell ref="B34:C34"/>
    <mergeCell ref="A37:D37"/>
    <mergeCell ref="B52:C52"/>
    <mergeCell ref="B53:C53"/>
    <mergeCell ref="B54:C54"/>
    <mergeCell ref="B55:C55"/>
    <mergeCell ref="B56:C56"/>
    <mergeCell ref="B62:C62"/>
    <mergeCell ref="B63:C63"/>
    <mergeCell ref="B64:C64"/>
    <mergeCell ref="B57:C57"/>
    <mergeCell ref="B35:C35"/>
    <mergeCell ref="B58:C58"/>
    <mergeCell ref="B33:C33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A28:D28"/>
    <mergeCell ref="B32:C32"/>
    <mergeCell ref="A16:D16"/>
    <mergeCell ref="A1:B1"/>
    <mergeCell ref="C1:D1"/>
    <mergeCell ref="A2:B2"/>
    <mergeCell ref="C2:D3"/>
    <mergeCell ref="A3:B3"/>
    <mergeCell ref="B7:D7"/>
    <mergeCell ref="A9:B9"/>
    <mergeCell ref="C9:D9"/>
    <mergeCell ref="A11:B11"/>
    <mergeCell ref="C11:D11"/>
    <mergeCell ref="B66:C66"/>
    <mergeCell ref="B77:C77"/>
    <mergeCell ref="B101:C101"/>
    <mergeCell ref="B107:C107"/>
    <mergeCell ref="B158:C158"/>
    <mergeCell ref="A68:D68"/>
    <mergeCell ref="A79:D79"/>
    <mergeCell ref="B105:C105"/>
    <mergeCell ref="B106:C106"/>
    <mergeCell ref="B111:C111"/>
    <mergeCell ref="B112:C112"/>
    <mergeCell ref="B113:C113"/>
    <mergeCell ref="A117:D117"/>
    <mergeCell ref="A119:D119"/>
    <mergeCell ref="A121:D121"/>
    <mergeCell ref="A129:C129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48ECC358-4D40-40C7-BA30-70409C397BA8}">
          <x14:formula1>
            <xm:f>'Anexo - Planilha de Cotação'!$B$5:$B$54</xm:f>
          </x14:formula1>
          <xm:sqref>B123:B126 B134:B139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49AED295-96FA-45E4-8099-867DE93AABC0}">
          <x14:formula1>
            <xm:f>'Anexo - Planilha de Cotação'!$B$5:$B$54</xm:f>
          </x14:formula1>
          <xm:sqref>B127:B128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H219"/>
  <sheetViews>
    <sheetView zoomScale="80" zoomScaleNormal="80" workbookViewId="0">
      <selection sqref="A1:D1"/>
    </sheetView>
  </sheetViews>
  <sheetFormatPr defaultColWidth="0" defaultRowHeight="15" customHeight="1" zeroHeight="1" x14ac:dyDescent="0.2"/>
  <cols>
    <col min="1" max="1" width="9.5703125" style="20" customWidth="1"/>
    <col min="2" max="2" width="70" style="20" customWidth="1"/>
    <col min="3" max="3" width="17.5703125" style="20" customWidth="1"/>
    <col min="4" max="4" width="17.5703125" style="29" customWidth="1"/>
    <col min="5" max="5" width="9.42578125" style="20" bestFit="1" customWidth="1"/>
    <col min="6" max="6" width="13.7109375" style="20" bestFit="1" customWidth="1"/>
    <col min="7" max="7" width="10.140625" style="20" customWidth="1"/>
    <col min="8" max="8" width="13.140625" style="20" bestFit="1" customWidth="1"/>
    <col min="9" max="9" width="9.140625" style="20" hidden="1" customWidth="1"/>
    <col min="10" max="16384" width="9.140625" style="20" hidden="1"/>
  </cols>
  <sheetData>
    <row r="1" spans="1:4" ht="15.75" x14ac:dyDescent="0.25">
      <c r="A1" s="319" t="s">
        <v>66</v>
      </c>
      <c r="B1" s="319"/>
      <c r="C1" s="320" t="s">
        <v>196</v>
      </c>
      <c r="D1" s="321"/>
    </row>
    <row r="2" spans="1:4" x14ac:dyDescent="0.2">
      <c r="A2" s="322" t="s">
        <v>67</v>
      </c>
      <c r="B2" s="322"/>
      <c r="C2" s="323" t="str">
        <f ca="1">INDEX('Quadro Resumo'!A21:A49,MATCH(B5,'Quadro Resumo'!C21:C49,0),1)</f>
        <v>A.203</v>
      </c>
      <c r="D2" s="324"/>
    </row>
    <row r="3" spans="1:4" x14ac:dyDescent="0.2">
      <c r="A3" s="327" t="s">
        <v>68</v>
      </c>
      <c r="B3" s="327"/>
      <c r="C3" s="325"/>
      <c r="D3" s="326"/>
    </row>
    <row r="4" spans="1:4" x14ac:dyDescent="0.2">
      <c r="A4" s="39"/>
      <c r="B4" s="39"/>
      <c r="C4" s="39"/>
      <c r="D4" s="40"/>
    </row>
    <row r="5" spans="1:4" s="21" customFormat="1" ht="19.5" customHeight="1" x14ac:dyDescent="0.25">
      <c r="A5" s="41" t="s">
        <v>245</v>
      </c>
      <c r="B5" s="42" t="s">
        <v>220</v>
      </c>
      <c r="C5" s="41" t="s">
        <v>244</v>
      </c>
      <c r="D5" s="43">
        <f ca="1">INDEX('Anexo - Funções e benefícios'!B7:O35,MATCH(C2,'Anexo - Funções e benefícios'!A7:A35,0),2)</f>
        <v>40</v>
      </c>
    </row>
    <row r="6" spans="1:4" s="21" customFormat="1" ht="6.75" customHeight="1" x14ac:dyDescent="0.25">
      <c r="A6" s="41"/>
      <c r="B6" s="44"/>
      <c r="C6" s="41"/>
      <c r="D6" s="41"/>
    </row>
    <row r="7" spans="1:4" s="21" customFormat="1" ht="38.25" customHeight="1" x14ac:dyDescent="0.25">
      <c r="A7" s="41" t="s">
        <v>70</v>
      </c>
      <c r="B7" s="328" t="s">
        <v>149</v>
      </c>
      <c r="C7" s="329"/>
      <c r="D7" s="330"/>
    </row>
    <row r="8" spans="1:4" s="21" customFormat="1" ht="6.75" customHeight="1" x14ac:dyDescent="0.25">
      <c r="A8" s="44"/>
      <c r="B8" s="45"/>
      <c r="C8" s="45"/>
      <c r="D8" s="41"/>
    </row>
    <row r="9" spans="1:4" s="21" customFormat="1" ht="19.5" customHeight="1" x14ac:dyDescent="0.25">
      <c r="A9" s="331" t="s">
        <v>71</v>
      </c>
      <c r="B9" s="331"/>
      <c r="C9" s="285" t="s">
        <v>216</v>
      </c>
      <c r="D9" s="286"/>
    </row>
    <row r="10" spans="1:4" s="21" customFormat="1" ht="6.75" customHeight="1" x14ac:dyDescent="0.25">
      <c r="A10" s="41"/>
      <c r="B10" s="41"/>
      <c r="C10" s="46"/>
      <c r="D10" s="41"/>
    </row>
    <row r="11" spans="1:4" s="21" customFormat="1" ht="19.5" customHeight="1" x14ac:dyDescent="0.25">
      <c r="A11" s="331" t="s">
        <v>81</v>
      </c>
      <c r="B11" s="331"/>
      <c r="C11" s="285">
        <v>12</v>
      </c>
      <c r="D11" s="286"/>
    </row>
    <row r="12" spans="1:4" s="21" customFormat="1" ht="6.75" customHeight="1" x14ac:dyDescent="0.25">
      <c r="A12" s="45"/>
      <c r="B12" s="45"/>
      <c r="C12" s="46"/>
      <c r="D12" s="41"/>
    </row>
    <row r="13" spans="1:4" s="21" customFormat="1" ht="19.5" customHeight="1" x14ac:dyDescent="0.25">
      <c r="A13" s="41" t="s">
        <v>246</v>
      </c>
      <c r="B13" s="42" t="str">
        <f ca="1">INDEX('Anexo - Funções e benefícios'!B7:O35,MATCH(C2,'Anexo - Funções e benefícios'!A7:A35,0),3)&amp;" - "&amp;INDEX('Anexo - Funções e benefícios'!B7:O35,MATCH(C2,'Anexo - Funções e benefícios'!A7:A35,0),4)</f>
        <v>5143-20 - SERVENTE DE LIMPEZA</v>
      </c>
      <c r="C13" s="41" t="s">
        <v>75</v>
      </c>
      <c r="D13" s="47">
        <f ca="1">INDEX('Anexo - Quantitativo de Postos'!N6:N34,MATCH(C2,'Anexo - Quantitativo de Postos'!A6:A34,0))</f>
        <v>10</v>
      </c>
    </row>
    <row r="14" spans="1:4" ht="6.75" customHeight="1" x14ac:dyDescent="0.2">
      <c r="A14" s="39"/>
      <c r="B14" s="39"/>
      <c r="C14" s="39"/>
      <c r="D14" s="40"/>
    </row>
    <row r="15" spans="1:4" ht="7.5" customHeight="1" x14ac:dyDescent="0.2"/>
    <row r="16" spans="1:4" ht="15.75" x14ac:dyDescent="0.2">
      <c r="A16" s="310" t="s">
        <v>15</v>
      </c>
      <c r="B16" s="310"/>
      <c r="C16" s="310"/>
      <c r="D16" s="310"/>
    </row>
    <row r="17" spans="1:4" ht="7.5" customHeight="1" x14ac:dyDescent="0.2"/>
    <row r="18" spans="1:4" ht="18" customHeight="1" thickBot="1" x14ac:dyDescent="0.25">
      <c r="A18" s="48">
        <v>1</v>
      </c>
      <c r="B18" s="311" t="s">
        <v>16</v>
      </c>
      <c r="C18" s="311"/>
      <c r="D18" s="49" t="s">
        <v>17</v>
      </c>
    </row>
    <row r="19" spans="1:4" x14ac:dyDescent="0.2">
      <c r="A19" s="50" t="s">
        <v>82</v>
      </c>
      <c r="B19" s="312" t="s">
        <v>18</v>
      </c>
      <c r="C19" s="312"/>
      <c r="D19" s="52">
        <f ca="1">INDEX('Anexo - Funções e benefícios'!B7:O35,MATCH(C2,'Anexo - Funções e benefícios'!A7:A35,0),6)/44*D5</f>
        <v>1491.818181818182</v>
      </c>
    </row>
    <row r="20" spans="1:4" x14ac:dyDescent="0.2">
      <c r="A20" s="53" t="s">
        <v>83</v>
      </c>
      <c r="B20" s="313" t="s">
        <v>19</v>
      </c>
      <c r="C20" s="313"/>
      <c r="D20" s="55">
        <f ca="1">INDEX('Anexo - Funções e benefícios'!B7:O35,MATCH(C2,'Anexo - Funções e benefícios'!A7:A35,0),9)</f>
        <v>0</v>
      </c>
    </row>
    <row r="21" spans="1:4" x14ac:dyDescent="0.2">
      <c r="A21" s="53" t="s">
        <v>84</v>
      </c>
      <c r="B21" s="313" t="s">
        <v>20</v>
      </c>
      <c r="C21" s="313"/>
      <c r="D21" s="55">
        <f ca="1">INDEX('Anexo - Funções e benefícios'!B7:O35,MATCH(C2,'Anexo - Funções e benefícios'!A7:A35,0),8)</f>
        <v>282.40000000000003</v>
      </c>
    </row>
    <row r="22" spans="1:4" x14ac:dyDescent="0.2">
      <c r="A22" s="53" t="s">
        <v>85</v>
      </c>
      <c r="B22" s="313" t="s">
        <v>1</v>
      </c>
      <c r="C22" s="313"/>
      <c r="D22" s="55">
        <v>0</v>
      </c>
    </row>
    <row r="23" spans="1:4" x14ac:dyDescent="0.2">
      <c r="A23" s="53" t="s">
        <v>86</v>
      </c>
      <c r="B23" s="313" t="s">
        <v>21</v>
      </c>
      <c r="C23" s="313"/>
      <c r="D23" s="55">
        <v>0</v>
      </c>
    </row>
    <row r="24" spans="1:4" x14ac:dyDescent="0.2">
      <c r="A24" s="53" t="s">
        <v>87</v>
      </c>
      <c r="B24" s="313" t="s">
        <v>151</v>
      </c>
      <c r="C24" s="313"/>
      <c r="D24" s="55">
        <v>0</v>
      </c>
    </row>
    <row r="25" spans="1:4" ht="15.75" thickBot="1" x14ac:dyDescent="0.25">
      <c r="A25" s="56" t="s">
        <v>248</v>
      </c>
      <c r="B25" s="316" t="s">
        <v>247</v>
      </c>
      <c r="C25" s="316"/>
      <c r="D25" s="58">
        <f ca="1">INDEX('Anexo - Funções e benefícios'!B7:O35,MATCH(C2,'Anexo - Funções e benefícios'!A7:A35,0),7)/44*D5</f>
        <v>0</v>
      </c>
    </row>
    <row r="26" spans="1:4" ht="18" customHeight="1" x14ac:dyDescent="0.2">
      <c r="A26" s="59" t="s">
        <v>88</v>
      </c>
      <c r="B26" s="306" t="s">
        <v>2</v>
      </c>
      <c r="C26" s="306"/>
      <c r="D26" s="61">
        <f ca="1">SUM(D19:D25)</f>
        <v>1774.2181818181821</v>
      </c>
    </row>
    <row r="27" spans="1:4" ht="7.5" customHeight="1" x14ac:dyDescent="0.2">
      <c r="D27" s="62"/>
    </row>
    <row r="28" spans="1:4" ht="15.75" x14ac:dyDescent="0.2">
      <c r="A28" s="310" t="s">
        <v>23</v>
      </c>
      <c r="B28" s="310"/>
      <c r="C28" s="310"/>
      <c r="D28" s="310"/>
    </row>
    <row r="29" spans="1:4" ht="7.5" customHeight="1" x14ac:dyDescent="0.2">
      <c r="A29" s="22"/>
    </row>
    <row r="30" spans="1:4" ht="15.75" x14ac:dyDescent="0.2">
      <c r="A30" s="63" t="s">
        <v>24</v>
      </c>
      <c r="B30" s="63"/>
      <c r="C30" s="63"/>
      <c r="D30" s="40"/>
    </row>
    <row r="31" spans="1:4" ht="7.5" customHeight="1" x14ac:dyDescent="0.2"/>
    <row r="32" spans="1:4" ht="18" customHeight="1" thickBot="1" x14ac:dyDescent="0.25">
      <c r="A32" s="48" t="s">
        <v>25</v>
      </c>
      <c r="B32" s="311" t="s">
        <v>26</v>
      </c>
      <c r="C32" s="311"/>
      <c r="D32" s="49" t="s">
        <v>17</v>
      </c>
    </row>
    <row r="33" spans="1:4" x14ac:dyDescent="0.2">
      <c r="A33" s="50" t="s">
        <v>89</v>
      </c>
      <c r="B33" s="312" t="s">
        <v>27</v>
      </c>
      <c r="C33" s="312"/>
      <c r="D33" s="52">
        <f ca="1">(D19+D21)/12</f>
        <v>147.85151515151517</v>
      </c>
    </row>
    <row r="34" spans="1:4" ht="15.75" thickBot="1" x14ac:dyDescent="0.25">
      <c r="A34" s="53" t="s">
        <v>90</v>
      </c>
      <c r="B34" s="313" t="s">
        <v>28</v>
      </c>
      <c r="C34" s="313"/>
      <c r="D34" s="55">
        <f ca="1">(D33/3)+D33</f>
        <v>197.13535353535357</v>
      </c>
    </row>
    <row r="35" spans="1:4" ht="18" customHeight="1" x14ac:dyDescent="0.2">
      <c r="A35" s="59"/>
      <c r="B35" s="306" t="s">
        <v>2</v>
      </c>
      <c r="C35" s="306"/>
      <c r="D35" s="61">
        <f ca="1">SUM(D33:D34)</f>
        <v>344.98686868686877</v>
      </c>
    </row>
    <row r="36" spans="1:4" ht="7.5" customHeight="1" x14ac:dyDescent="0.2"/>
    <row r="37" spans="1:4" ht="30.75" customHeight="1" x14ac:dyDescent="0.2">
      <c r="A37" s="317" t="s">
        <v>29</v>
      </c>
      <c r="B37" s="317"/>
      <c r="C37" s="317"/>
      <c r="D37" s="317"/>
    </row>
    <row r="38" spans="1:4" ht="7.5" customHeight="1" x14ac:dyDescent="0.2"/>
    <row r="39" spans="1:4" ht="18" customHeight="1" thickBot="1" x14ac:dyDescent="0.25">
      <c r="A39" s="48" t="s">
        <v>30</v>
      </c>
      <c r="B39" s="64" t="s">
        <v>31</v>
      </c>
      <c r="C39" s="65" t="s">
        <v>32</v>
      </c>
      <c r="D39" s="49" t="s">
        <v>17</v>
      </c>
    </row>
    <row r="40" spans="1:4" x14ac:dyDescent="0.2">
      <c r="A40" s="50" t="s">
        <v>152</v>
      </c>
      <c r="B40" s="51" t="s">
        <v>33</v>
      </c>
      <c r="C40" s="66">
        <v>0.2</v>
      </c>
      <c r="D40" s="67">
        <f ca="1">($D$26+D35)*C40</f>
        <v>423.84101010101023</v>
      </c>
    </row>
    <row r="41" spans="1:4" x14ac:dyDescent="0.2">
      <c r="A41" s="53" t="s">
        <v>153</v>
      </c>
      <c r="B41" s="54" t="s">
        <v>34</v>
      </c>
      <c r="C41" s="68">
        <v>2.5000000000000001E-2</v>
      </c>
      <c r="D41" s="69">
        <f ca="1">($D$26+D35)*C41</f>
        <v>52.980126262626278</v>
      </c>
    </row>
    <row r="42" spans="1:4" x14ac:dyDescent="0.2">
      <c r="A42" s="53" t="s">
        <v>154</v>
      </c>
      <c r="B42" s="54" t="s">
        <v>35</v>
      </c>
      <c r="C42" s="70">
        <v>0.01</v>
      </c>
      <c r="D42" s="69">
        <f ca="1">($D$26+D35)*C42</f>
        <v>21.19205050505051</v>
      </c>
    </row>
    <row r="43" spans="1:4" x14ac:dyDescent="0.2">
      <c r="A43" s="53" t="s">
        <v>155</v>
      </c>
      <c r="B43" s="54" t="s">
        <v>36</v>
      </c>
      <c r="C43" s="68">
        <v>1.4999999999999999E-2</v>
      </c>
      <c r="D43" s="69">
        <f ca="1">($D$26+D35)*C43</f>
        <v>31.788075757575765</v>
      </c>
    </row>
    <row r="44" spans="1:4" x14ac:dyDescent="0.2">
      <c r="A44" s="53" t="s">
        <v>156</v>
      </c>
      <c r="B44" s="54" t="s">
        <v>37</v>
      </c>
      <c r="C44" s="68">
        <v>0.01</v>
      </c>
      <c r="D44" s="69">
        <f ca="1">($D$26+D35)*C44</f>
        <v>21.19205050505051</v>
      </c>
    </row>
    <row r="45" spans="1:4" x14ac:dyDescent="0.2">
      <c r="A45" s="53" t="s">
        <v>157</v>
      </c>
      <c r="B45" s="54" t="s">
        <v>4</v>
      </c>
      <c r="C45" s="68">
        <v>6.0000000000000001E-3</v>
      </c>
      <c r="D45" s="69">
        <f ca="1">($D$26+D35)*C45</f>
        <v>12.715230303030307</v>
      </c>
    </row>
    <row r="46" spans="1:4" x14ac:dyDescent="0.2">
      <c r="A46" s="53" t="s">
        <v>158</v>
      </c>
      <c r="B46" s="54" t="s">
        <v>5</v>
      </c>
      <c r="C46" s="68">
        <v>2E-3</v>
      </c>
      <c r="D46" s="69">
        <f ca="1">($D$26+D35)*C46</f>
        <v>4.2384101010101025</v>
      </c>
    </row>
    <row r="47" spans="1:4" ht="15.75" thickBot="1" x14ac:dyDescent="0.25">
      <c r="A47" s="56" t="s">
        <v>159</v>
      </c>
      <c r="B47" s="57" t="s">
        <v>6</v>
      </c>
      <c r="C47" s="71">
        <v>0.08</v>
      </c>
      <c r="D47" s="72">
        <f ca="1">($D$26+D35)*C47</f>
        <v>169.53640404040408</v>
      </c>
    </row>
    <row r="48" spans="1:4" ht="18" customHeight="1" x14ac:dyDescent="0.2">
      <c r="A48" s="59"/>
      <c r="B48" s="73" t="s">
        <v>2</v>
      </c>
      <c r="C48" s="74">
        <f>SUM(C40:C47)</f>
        <v>0.34800000000000003</v>
      </c>
      <c r="D48" s="61">
        <f ca="1">SUM(D40:D47)</f>
        <v>737.48335757575774</v>
      </c>
    </row>
    <row r="49" spans="1:6" ht="7.5" customHeight="1" x14ac:dyDescent="0.2"/>
    <row r="50" spans="1:6" ht="15.75" x14ac:dyDescent="0.2">
      <c r="A50" s="63" t="s">
        <v>160</v>
      </c>
      <c r="B50" s="63"/>
      <c r="C50" s="63"/>
      <c r="D50" s="40"/>
      <c r="F50" s="25"/>
    </row>
    <row r="51" spans="1:6" ht="7.5" customHeight="1" x14ac:dyDescent="0.2">
      <c r="F51" s="25"/>
    </row>
    <row r="52" spans="1:6" ht="18" customHeight="1" thickBot="1" x14ac:dyDescent="0.25">
      <c r="A52" s="48" t="s">
        <v>161</v>
      </c>
      <c r="B52" s="311" t="s">
        <v>38</v>
      </c>
      <c r="C52" s="311"/>
      <c r="D52" s="49" t="s">
        <v>17</v>
      </c>
    </row>
    <row r="53" spans="1:6" x14ac:dyDescent="0.2">
      <c r="A53" s="50" t="s">
        <v>91</v>
      </c>
      <c r="B53" s="312" t="s">
        <v>39</v>
      </c>
      <c r="C53" s="312"/>
      <c r="D53" s="52">
        <f ca="1">ROUND(IF(D19*6%&gt;INDEX('Anexo - Funções e benefícios'!B7:P35,MATCH(C2,'Anexo - Funções e benefícios'!A7:A35,0),10)*INDEX('Anexo - Funções e benefícios'!B7:P35,MATCH(C2,'Anexo - Funções e benefícios'!A7:A35,0),15),0,(INDEX('Anexo - Funções e benefícios'!B7:P35,MATCH(C2,'Anexo - Funções e benefícios'!A7:A35,0),10)*INDEX('Anexo - Funções e benefícios'!B7:P35,MATCH(C2,'Anexo - Funções e benefícios'!A7:A35,0),15))-(D19*6%)),2)</f>
        <v>110.56</v>
      </c>
    </row>
    <row r="54" spans="1:6" x14ac:dyDescent="0.2">
      <c r="A54" s="53" t="s">
        <v>92</v>
      </c>
      <c r="B54" s="313" t="s">
        <v>40</v>
      </c>
      <c r="C54" s="313"/>
      <c r="D54" s="55">
        <f ca="1">INDEX('Anexo - Funções e benefícios'!B7:P35,MATCH(C2,'Anexo - Funções e benefícios'!A7:A35,0),11)*80%</f>
        <v>560</v>
      </c>
    </row>
    <row r="55" spans="1:6" x14ac:dyDescent="0.2">
      <c r="A55" s="53" t="s">
        <v>93</v>
      </c>
      <c r="B55" s="313" t="s">
        <v>214</v>
      </c>
      <c r="C55" s="313"/>
      <c r="D55" s="55">
        <f ca="1">INDEX('Anexo - Funções e benefícios'!B7:P35,MATCH(C2,'Anexo - Funções e benefícios'!A7:A35,0),12)</f>
        <v>81</v>
      </c>
    </row>
    <row r="56" spans="1:6" x14ac:dyDescent="0.2">
      <c r="A56" s="53" t="s">
        <v>94</v>
      </c>
      <c r="B56" s="313" t="s">
        <v>150</v>
      </c>
      <c r="C56" s="313"/>
      <c r="D56" s="55">
        <f ca="1">INDEX('Anexo - Funções e benefícios'!B7:P35,MATCH(C2,'Anexo - Funções e benefícios'!A7:A35,0),13)</f>
        <v>26</v>
      </c>
    </row>
    <row r="57" spans="1:6" ht="15.75" thickBot="1" x14ac:dyDescent="0.25">
      <c r="A57" s="56" t="s">
        <v>212</v>
      </c>
      <c r="B57" s="316" t="s">
        <v>213</v>
      </c>
      <c r="C57" s="316"/>
      <c r="D57" s="58">
        <f ca="1">INDEX('Anexo - Funções e benefícios'!B7:P35,MATCH(C2,'Anexo - Funções e benefícios'!A7:A35,0),14)</f>
        <v>26</v>
      </c>
    </row>
    <row r="58" spans="1:6" ht="18" customHeight="1" x14ac:dyDescent="0.2">
      <c r="A58" s="59"/>
      <c r="B58" s="306" t="s">
        <v>2</v>
      </c>
      <c r="C58" s="306"/>
      <c r="D58" s="61">
        <f ca="1">SUM(D53:D57)</f>
        <v>803.56</v>
      </c>
    </row>
    <row r="59" spans="1:6" ht="7.5" customHeight="1" x14ac:dyDescent="0.2"/>
    <row r="60" spans="1:6" ht="15.75" x14ac:dyDescent="0.2">
      <c r="A60" s="63" t="s">
        <v>162</v>
      </c>
      <c r="B60" s="63"/>
      <c r="C60" s="63"/>
      <c r="D60" s="40"/>
    </row>
    <row r="61" spans="1:6" ht="7.5" customHeight="1" x14ac:dyDescent="0.2"/>
    <row r="62" spans="1:6" ht="18" customHeight="1" thickBot="1" x14ac:dyDescent="0.25">
      <c r="A62" s="48">
        <v>2</v>
      </c>
      <c r="B62" s="311" t="s">
        <v>41</v>
      </c>
      <c r="C62" s="311"/>
      <c r="D62" s="49" t="s">
        <v>17</v>
      </c>
    </row>
    <row r="63" spans="1:6" x14ac:dyDescent="0.2">
      <c r="A63" s="50" t="s">
        <v>163</v>
      </c>
      <c r="B63" s="312" t="s">
        <v>26</v>
      </c>
      <c r="C63" s="312"/>
      <c r="D63" s="52">
        <f ca="1">D35</f>
        <v>344.98686868686877</v>
      </c>
    </row>
    <row r="64" spans="1:6" x14ac:dyDescent="0.2">
      <c r="A64" s="53" t="s">
        <v>164</v>
      </c>
      <c r="B64" s="313" t="s">
        <v>31</v>
      </c>
      <c r="C64" s="313"/>
      <c r="D64" s="55">
        <f ca="1">D48</f>
        <v>737.48335757575774</v>
      </c>
    </row>
    <row r="65" spans="1:6" ht="15.75" thickBot="1" x14ac:dyDescent="0.25">
      <c r="A65" s="56" t="s">
        <v>165</v>
      </c>
      <c r="B65" s="316" t="s">
        <v>38</v>
      </c>
      <c r="C65" s="316"/>
      <c r="D65" s="58">
        <f ca="1">D58</f>
        <v>803.56</v>
      </c>
    </row>
    <row r="66" spans="1:6" ht="18" customHeight="1" x14ac:dyDescent="0.2">
      <c r="A66" s="59" t="s">
        <v>95</v>
      </c>
      <c r="B66" s="306" t="s">
        <v>2</v>
      </c>
      <c r="C66" s="306"/>
      <c r="D66" s="61">
        <f ca="1">SUM(D63:D65)</f>
        <v>1886.0302262626265</v>
      </c>
    </row>
    <row r="67" spans="1:6" ht="7.5" customHeight="1" x14ac:dyDescent="0.2">
      <c r="A67" s="21"/>
    </row>
    <row r="68" spans="1:6" ht="15.75" x14ac:dyDescent="0.2">
      <c r="A68" s="310" t="s">
        <v>42</v>
      </c>
      <c r="B68" s="310"/>
      <c r="C68" s="310"/>
      <c r="D68" s="310"/>
    </row>
    <row r="69" spans="1:6" ht="7.5" customHeight="1" x14ac:dyDescent="0.2"/>
    <row r="70" spans="1:6" ht="18" customHeight="1" thickBot="1" x14ac:dyDescent="0.25">
      <c r="A70" s="48">
        <v>3</v>
      </c>
      <c r="B70" s="64" t="s">
        <v>43</v>
      </c>
      <c r="C70" s="65" t="s">
        <v>32</v>
      </c>
      <c r="D70" s="49" t="s">
        <v>17</v>
      </c>
    </row>
    <row r="71" spans="1:6" x14ac:dyDescent="0.2">
      <c r="A71" s="50" t="s">
        <v>166</v>
      </c>
      <c r="B71" s="75" t="s">
        <v>44</v>
      </c>
      <c r="C71" s="66">
        <v>0.45</v>
      </c>
      <c r="D71" s="67">
        <f ca="1">(((D26+D35)*C71)+(((D26/30)*3*1)*C74))/12</f>
        <v>87.602022727272754</v>
      </c>
    </row>
    <row r="72" spans="1:6" x14ac:dyDescent="0.2">
      <c r="A72" s="53" t="s">
        <v>167</v>
      </c>
      <c r="B72" s="76" t="s">
        <v>45</v>
      </c>
      <c r="C72" s="68"/>
      <c r="D72" s="69">
        <f ca="1">((((D26+D33)*C71)+(((D26/30)*3*1)*C74))/12)*8%</f>
        <v>6.4167557575757588</v>
      </c>
    </row>
    <row r="73" spans="1:6" x14ac:dyDescent="0.2">
      <c r="A73" s="53" t="s">
        <v>96</v>
      </c>
      <c r="B73" s="76" t="s">
        <v>46</v>
      </c>
      <c r="C73" s="77"/>
      <c r="D73" s="69">
        <f ca="1">D72*40%</f>
        <v>2.5667023030303038</v>
      </c>
    </row>
    <row r="74" spans="1:6" x14ac:dyDescent="0.2">
      <c r="A74" s="53" t="s">
        <v>97</v>
      </c>
      <c r="B74" s="76" t="s">
        <v>47</v>
      </c>
      <c r="C74" s="68">
        <v>0.55000000000000004</v>
      </c>
      <c r="D74" s="69">
        <f ca="1">(((D26/30)*7)/12)*C74</f>
        <v>18.974277777777782</v>
      </c>
    </row>
    <row r="75" spans="1:6" x14ac:dyDescent="0.2">
      <c r="A75" s="53" t="s">
        <v>98</v>
      </c>
      <c r="B75" s="76" t="s">
        <v>168</v>
      </c>
      <c r="C75" s="68"/>
      <c r="D75" s="69">
        <f ca="1">D74*C48</f>
        <v>6.6030486666666688</v>
      </c>
    </row>
    <row r="76" spans="1:6" ht="15.75" thickBot="1" x14ac:dyDescent="0.25">
      <c r="A76" s="56" t="s">
        <v>99</v>
      </c>
      <c r="B76" s="78" t="s">
        <v>48</v>
      </c>
      <c r="C76" s="71"/>
      <c r="D76" s="72">
        <f ca="1">(D26+D33+D75+D78)*8%*40%</f>
        <v>62.004208399806068</v>
      </c>
    </row>
    <row r="77" spans="1:6" ht="18" customHeight="1" x14ac:dyDescent="0.2">
      <c r="A77" s="59" t="s">
        <v>100</v>
      </c>
      <c r="B77" s="306" t="s">
        <v>2</v>
      </c>
      <c r="C77" s="306"/>
      <c r="D77" s="61">
        <f ca="1">SUM(D71:D76)</f>
        <v>184.16701563212933</v>
      </c>
    </row>
    <row r="78" spans="1:6" ht="7.5" customHeight="1" x14ac:dyDescent="0.2">
      <c r="D78" s="30">
        <f ca="1">(((D26+D33)*3.95)*(14.16/1000))/12</f>
        <v>8.9587668575757604</v>
      </c>
    </row>
    <row r="79" spans="1:6" ht="15.75" x14ac:dyDescent="0.2">
      <c r="A79" s="310" t="s">
        <v>49</v>
      </c>
      <c r="B79" s="310"/>
      <c r="C79" s="310"/>
      <c r="D79" s="310"/>
      <c r="F79" s="24"/>
    </row>
    <row r="80" spans="1:6" ht="7.5" customHeight="1" x14ac:dyDescent="0.2"/>
    <row r="81" spans="1:6" ht="18" customHeight="1" x14ac:dyDescent="0.2">
      <c r="A81" s="260"/>
      <c r="B81" s="261" t="s">
        <v>76</v>
      </c>
      <c r="C81" s="260" t="s">
        <v>0</v>
      </c>
      <c r="D81" s="262" t="s">
        <v>7</v>
      </c>
    </row>
    <row r="82" spans="1:6" x14ac:dyDescent="0.2">
      <c r="A82" s="240" t="s">
        <v>88</v>
      </c>
      <c r="B82" s="241" t="str">
        <f>B164</f>
        <v>Módulo 1 - Composição da Remuneração</v>
      </c>
      <c r="C82" s="242">
        <f ca="1">D26</f>
        <v>1774.2181818181821</v>
      </c>
      <c r="D82" s="243"/>
    </row>
    <row r="83" spans="1:6" x14ac:dyDescent="0.2">
      <c r="A83" s="240" t="s">
        <v>95</v>
      </c>
      <c r="B83" s="241" t="str">
        <f>B165</f>
        <v>Módulo 2 - Encargos e Benefícios Anuais, Mensais e Diários</v>
      </c>
      <c r="C83" s="242">
        <f ca="1">D66</f>
        <v>1886.0302262626265</v>
      </c>
      <c r="D83" s="243"/>
    </row>
    <row r="84" spans="1:6" x14ac:dyDescent="0.2">
      <c r="A84" s="240" t="s">
        <v>305</v>
      </c>
      <c r="B84" s="244" t="s">
        <v>337</v>
      </c>
      <c r="C84" s="242"/>
      <c r="D84" s="243">
        <f ca="1">D53</f>
        <v>110.56</v>
      </c>
      <c r="F84" s="25"/>
    </row>
    <row r="85" spans="1:6" x14ac:dyDescent="0.2">
      <c r="A85" s="240" t="s">
        <v>100</v>
      </c>
      <c r="B85" s="241" t="str">
        <f>B166</f>
        <v>Módulo 3 - Provisão para Rescisão</v>
      </c>
      <c r="C85" s="242">
        <f ca="1">D77</f>
        <v>184.16701563212933</v>
      </c>
      <c r="D85" s="243"/>
    </row>
    <row r="86" spans="1:6" x14ac:dyDescent="0.2">
      <c r="A86" s="240" t="s">
        <v>101</v>
      </c>
      <c r="B86" s="241" t="str">
        <f>B168</f>
        <v>Módulo 5 - Insumos Diversos</v>
      </c>
      <c r="C86" s="242">
        <f>D147</f>
        <v>64.617000000000004</v>
      </c>
      <c r="D86" s="243"/>
    </row>
    <row r="87" spans="1:6" ht="15.75" thickBot="1" x14ac:dyDescent="0.25">
      <c r="A87" s="245" t="s">
        <v>305</v>
      </c>
      <c r="B87" s="246" t="s">
        <v>79</v>
      </c>
      <c r="C87" s="247"/>
      <c r="D87" s="248">
        <f>D144</f>
        <v>13.12</v>
      </c>
    </row>
    <row r="88" spans="1:6" ht="18" customHeight="1" thickBot="1" x14ac:dyDescent="0.25">
      <c r="A88" s="249"/>
      <c r="B88" s="250" t="s">
        <v>338</v>
      </c>
      <c r="C88" s="251">
        <f ca="1">SUM(C82:C87)</f>
        <v>3909.032423712938</v>
      </c>
      <c r="D88" s="252">
        <f ca="1">SUM(D82:D87)</f>
        <v>123.68</v>
      </c>
    </row>
    <row r="89" spans="1:6" ht="18" customHeight="1" thickBot="1" x14ac:dyDescent="0.25">
      <c r="A89" s="249"/>
      <c r="B89" s="250" t="s">
        <v>77</v>
      </c>
      <c r="C89" s="251"/>
      <c r="D89" s="252">
        <f ca="1">C88-D88</f>
        <v>3785.3524237129382</v>
      </c>
    </row>
    <row r="90" spans="1:6" ht="18" customHeight="1" x14ac:dyDescent="0.2">
      <c r="A90" s="253"/>
      <c r="B90" s="254" t="s">
        <v>78</v>
      </c>
      <c r="C90" s="255"/>
      <c r="D90" s="256">
        <f ca="1">D89/INDEX('Anexo - Funções e benefícios'!B7:P35,MATCH(C2,'Anexo - Funções e benefícios'!A7:A35,0),15)</f>
        <v>182.00893164962039</v>
      </c>
    </row>
    <row r="91" spans="1:6" ht="7.5" customHeight="1" x14ac:dyDescent="0.2"/>
    <row r="92" spans="1:6" ht="15.75" x14ac:dyDescent="0.2">
      <c r="A92" s="63" t="s">
        <v>50</v>
      </c>
      <c r="B92" s="63"/>
      <c r="C92" s="63"/>
      <c r="D92" s="40"/>
    </row>
    <row r="93" spans="1:6" ht="7.5" customHeight="1" x14ac:dyDescent="0.2">
      <c r="A93" s="22"/>
    </row>
    <row r="94" spans="1:6" ht="18" customHeight="1" thickBot="1" x14ac:dyDescent="0.25">
      <c r="A94" s="48" t="s">
        <v>51</v>
      </c>
      <c r="B94" s="64" t="s">
        <v>52</v>
      </c>
      <c r="C94" s="65" t="s">
        <v>74</v>
      </c>
      <c r="D94" s="49" t="s">
        <v>17</v>
      </c>
    </row>
    <row r="95" spans="1:6" x14ac:dyDescent="0.2">
      <c r="A95" s="50" t="s">
        <v>102</v>
      </c>
      <c r="B95" s="75" t="s">
        <v>3</v>
      </c>
      <c r="C95" s="79">
        <v>0</v>
      </c>
      <c r="D95" s="67">
        <f ca="1">(C95*$D$90)/12</f>
        <v>0</v>
      </c>
    </row>
    <row r="96" spans="1:6" x14ac:dyDescent="0.2">
      <c r="A96" s="53" t="s">
        <v>103</v>
      </c>
      <c r="B96" s="76" t="s">
        <v>52</v>
      </c>
      <c r="C96" s="80">
        <v>2.96</v>
      </c>
      <c r="D96" s="69">
        <f t="shared" ref="D96:D100" ca="1" si="0">(C96*$D$90)/12</f>
        <v>44.895536473573031</v>
      </c>
    </row>
    <row r="97" spans="1:6" x14ac:dyDescent="0.2">
      <c r="A97" s="53" t="s">
        <v>104</v>
      </c>
      <c r="B97" s="76" t="s">
        <v>53</v>
      </c>
      <c r="C97" s="81">
        <f ca="1">((D13*5%)*1.5%)*5</f>
        <v>3.7499999999999999E-2</v>
      </c>
      <c r="D97" s="69">
        <f t="shared" ca="1" si="0"/>
        <v>0.56877791140506373</v>
      </c>
    </row>
    <row r="98" spans="1:6" x14ac:dyDescent="0.2">
      <c r="A98" s="53" t="s">
        <v>105</v>
      </c>
      <c r="B98" s="76" t="s">
        <v>54</v>
      </c>
      <c r="C98" s="80">
        <f ca="1">(D13*0.78%)*15</f>
        <v>1.17</v>
      </c>
      <c r="D98" s="69">
        <f t="shared" ca="1" si="0"/>
        <v>17.745870835837987</v>
      </c>
    </row>
    <row r="99" spans="1:6" x14ac:dyDescent="0.2">
      <c r="A99" s="53" t="s">
        <v>106</v>
      </c>
      <c r="B99" s="76" t="s">
        <v>55</v>
      </c>
      <c r="C99" s="80">
        <f ca="1">((D34)*(3.95/12))*1.416%+(D77+D147)*(3.95/12)*1.416%+(D26+D35)*C48*(3.95/12)*1.416%</f>
        <v>5.5158401093502452</v>
      </c>
      <c r="D99" s="69">
        <f t="shared" ca="1" si="0"/>
        <v>83.661013787746953</v>
      </c>
    </row>
    <row r="100" spans="1:6" ht="15.75" thickBot="1" x14ac:dyDescent="0.25">
      <c r="A100" s="56" t="s">
        <v>107</v>
      </c>
      <c r="B100" s="78" t="s">
        <v>22</v>
      </c>
      <c r="C100" s="82">
        <v>0</v>
      </c>
      <c r="D100" s="72">
        <f t="shared" ca="1" si="0"/>
        <v>0</v>
      </c>
    </row>
    <row r="101" spans="1:6" ht="18" customHeight="1" x14ac:dyDescent="0.2">
      <c r="A101" s="59"/>
      <c r="B101" s="306" t="s">
        <v>2</v>
      </c>
      <c r="C101" s="306"/>
      <c r="D101" s="61">
        <f ca="1">SUM(D95:D100)</f>
        <v>146.87119900856305</v>
      </c>
      <c r="F101" s="25"/>
    </row>
    <row r="102" spans="1:6" ht="7.5" customHeight="1" x14ac:dyDescent="0.2"/>
    <row r="103" spans="1:6" ht="15.75" x14ac:dyDescent="0.2">
      <c r="A103" s="63" t="s">
        <v>56</v>
      </c>
      <c r="B103" s="63"/>
      <c r="C103" s="63"/>
      <c r="D103" s="40"/>
    </row>
    <row r="104" spans="1:6" ht="7.5" customHeight="1" x14ac:dyDescent="0.2">
      <c r="A104" s="22"/>
    </row>
    <row r="105" spans="1:6" ht="18" customHeight="1" thickBot="1" x14ac:dyDescent="0.25">
      <c r="A105" s="48" t="s">
        <v>57</v>
      </c>
      <c r="B105" s="311" t="s">
        <v>58</v>
      </c>
      <c r="C105" s="311"/>
      <c r="D105" s="49" t="s">
        <v>17</v>
      </c>
    </row>
    <row r="106" spans="1:6" ht="15.75" thickBot="1" x14ac:dyDescent="0.25">
      <c r="A106" s="50" t="s">
        <v>108</v>
      </c>
      <c r="B106" s="312" t="s">
        <v>69</v>
      </c>
      <c r="C106" s="312"/>
      <c r="D106" s="52">
        <v>0</v>
      </c>
    </row>
    <row r="107" spans="1:6" ht="18" customHeight="1" x14ac:dyDescent="0.2">
      <c r="A107" s="59"/>
      <c r="B107" s="306" t="s">
        <v>2</v>
      </c>
      <c r="C107" s="306"/>
      <c r="D107" s="61">
        <f>SUM(D106)</f>
        <v>0</v>
      </c>
    </row>
    <row r="108" spans="1:6" ht="7.5" customHeight="1" x14ac:dyDescent="0.2"/>
    <row r="109" spans="1:6" ht="15.75" x14ac:dyDescent="0.2">
      <c r="A109" s="63" t="s">
        <v>59</v>
      </c>
      <c r="B109" s="63"/>
      <c r="C109" s="63"/>
      <c r="D109" s="40"/>
    </row>
    <row r="110" spans="1:6" ht="7.5" customHeight="1" x14ac:dyDescent="0.2">
      <c r="A110" s="22"/>
    </row>
    <row r="111" spans="1:6" ht="18" customHeight="1" thickBot="1" x14ac:dyDescent="0.25">
      <c r="A111" s="48">
        <v>4</v>
      </c>
      <c r="B111" s="311" t="s">
        <v>60</v>
      </c>
      <c r="C111" s="311"/>
      <c r="D111" s="49" t="s">
        <v>17</v>
      </c>
    </row>
    <row r="112" spans="1:6" x14ac:dyDescent="0.2">
      <c r="A112" s="50" t="s">
        <v>109</v>
      </c>
      <c r="B112" s="312" t="s">
        <v>52</v>
      </c>
      <c r="C112" s="312"/>
      <c r="D112" s="52">
        <f ca="1">D101</f>
        <v>146.87119900856305</v>
      </c>
    </row>
    <row r="113" spans="1:5" ht="15.75" thickBot="1" x14ac:dyDescent="0.25">
      <c r="A113" s="50" t="s">
        <v>110</v>
      </c>
      <c r="B113" s="312" t="s">
        <v>58</v>
      </c>
      <c r="C113" s="312"/>
      <c r="D113" s="52">
        <f>D107</f>
        <v>0</v>
      </c>
    </row>
    <row r="114" spans="1:5" ht="18" customHeight="1" x14ac:dyDescent="0.2">
      <c r="A114" s="59" t="s">
        <v>121</v>
      </c>
      <c r="B114" s="60" t="s">
        <v>2</v>
      </c>
      <c r="C114" s="60"/>
      <c r="D114" s="61">
        <f ca="1">SUM(D112:D113)</f>
        <v>146.87119900856305</v>
      </c>
    </row>
    <row r="115" spans="1:5" ht="54.75" customHeight="1" x14ac:dyDescent="0.2">
      <c r="A115" s="32"/>
      <c r="B115" s="32"/>
      <c r="C115" s="32"/>
      <c r="D115" s="33"/>
    </row>
    <row r="116" spans="1:5" ht="7.5" customHeight="1" x14ac:dyDescent="0.2"/>
    <row r="117" spans="1:5" ht="15.75" x14ac:dyDescent="0.2">
      <c r="A117" s="310" t="s">
        <v>61</v>
      </c>
      <c r="B117" s="310"/>
      <c r="C117" s="310"/>
      <c r="D117" s="310"/>
    </row>
    <row r="118" spans="1:5" ht="9.9499999999999993" customHeight="1" x14ac:dyDescent="0.2">
      <c r="A118" s="26"/>
      <c r="B118" s="26"/>
      <c r="C118" s="26"/>
    </row>
    <row r="119" spans="1:5" ht="193.5" customHeight="1" x14ac:dyDescent="0.2">
      <c r="A119" s="314" t="s">
        <v>339</v>
      </c>
      <c r="B119" s="315"/>
      <c r="C119" s="315"/>
      <c r="D119" s="315"/>
    </row>
    <row r="120" spans="1:5" ht="7.5" customHeight="1" x14ac:dyDescent="0.2">
      <c r="A120" s="26"/>
      <c r="B120" s="26"/>
      <c r="C120" s="26"/>
    </row>
    <row r="121" spans="1:5" ht="15.75" x14ac:dyDescent="0.2">
      <c r="A121" s="308" t="s">
        <v>12</v>
      </c>
      <c r="B121" s="308"/>
      <c r="C121" s="308"/>
      <c r="D121" s="308"/>
      <c r="E121" s="27"/>
    </row>
    <row r="122" spans="1:5" ht="16.5" thickBot="1" x14ac:dyDescent="0.25">
      <c r="A122" s="83" t="s">
        <v>80</v>
      </c>
      <c r="B122" s="84" t="s">
        <v>13</v>
      </c>
      <c r="C122" s="85" t="s">
        <v>306</v>
      </c>
      <c r="D122" s="86" t="s">
        <v>0</v>
      </c>
    </row>
    <row r="123" spans="1:5" ht="60" customHeight="1" x14ac:dyDescent="0.2">
      <c r="A123" s="87">
        <v>4</v>
      </c>
      <c r="B123" s="88" t="s">
        <v>141</v>
      </c>
      <c r="C123" s="89">
        <f>IFERROR(VLOOKUP(B123,'Anexo - Planilha de Cotação'!B:C,2,0),"")</f>
        <v>100.11600000000001</v>
      </c>
      <c r="D123" s="90">
        <f>IFERROR(C123*A123,"")</f>
        <v>400.46400000000006</v>
      </c>
    </row>
    <row r="124" spans="1:5" ht="60" customHeight="1" x14ac:dyDescent="0.2">
      <c r="A124" s="91">
        <v>1</v>
      </c>
      <c r="B124" s="92" t="s">
        <v>130</v>
      </c>
      <c r="C124" s="93">
        <f>IFERROR(VLOOKUP(B124,'Anexo - Planilha de Cotação'!B:C,2,0),"")</f>
        <v>71.5</v>
      </c>
      <c r="D124" s="94">
        <f t="shared" ref="D124:D128" si="1">IFERROR(C124*A124,"")</f>
        <v>71.5</v>
      </c>
    </row>
    <row r="125" spans="1:5" ht="60" customHeight="1" x14ac:dyDescent="0.2">
      <c r="A125" s="91">
        <v>1</v>
      </c>
      <c r="B125" s="92" t="s">
        <v>132</v>
      </c>
      <c r="C125" s="93">
        <f>IFERROR(VLOOKUP(B125,'Anexo - Planilha de Cotação'!B:C,2,0),"")</f>
        <v>18</v>
      </c>
      <c r="D125" s="94">
        <f t="shared" si="1"/>
        <v>18</v>
      </c>
    </row>
    <row r="126" spans="1:5" ht="60" customHeight="1" x14ac:dyDescent="0.2">
      <c r="A126" s="91"/>
      <c r="B126" s="92"/>
      <c r="C126" s="93" t="str">
        <f>IFERROR(VLOOKUP(B126,'Anexo - Planilha de Cotação'!B:C,2,0),"")</f>
        <v/>
      </c>
      <c r="D126" s="94" t="str">
        <f t="shared" si="1"/>
        <v/>
      </c>
    </row>
    <row r="127" spans="1:5" ht="60" customHeight="1" x14ac:dyDescent="0.2">
      <c r="A127" s="91"/>
      <c r="B127" s="92"/>
      <c r="C127" s="93" t="str">
        <f>IFERROR(VLOOKUP(B127,'Anexo - Planilha de Cotação'!B:C,2,0),"")</f>
        <v/>
      </c>
      <c r="D127" s="94" t="str">
        <f t="shared" si="1"/>
        <v/>
      </c>
    </row>
    <row r="128" spans="1:5" ht="60" customHeight="1" thickBot="1" x14ac:dyDescent="0.25">
      <c r="A128" s="95"/>
      <c r="B128" s="96"/>
      <c r="C128" s="97" t="str">
        <f>IFERROR(VLOOKUP(B128,'Anexo - Planilha de Cotação'!B:C,2,0),"")</f>
        <v/>
      </c>
      <c r="D128" s="98" t="str">
        <f t="shared" si="1"/>
        <v/>
      </c>
    </row>
    <row r="129" spans="1:5" ht="15.75" x14ac:dyDescent="0.2">
      <c r="A129" s="307" t="s">
        <v>14</v>
      </c>
      <c r="B129" s="307"/>
      <c r="C129" s="307"/>
      <c r="D129" s="99">
        <f>SUM(D123:D128)</f>
        <v>489.96400000000006</v>
      </c>
    </row>
    <row r="130" spans="1:5" ht="99" customHeight="1" x14ac:dyDescent="0.2">
      <c r="A130" s="190"/>
      <c r="B130" s="190"/>
      <c r="C130" s="190"/>
      <c r="D130" s="191"/>
    </row>
    <row r="131" spans="1:5" ht="7.5" customHeight="1" x14ac:dyDescent="0.2"/>
    <row r="132" spans="1:5" ht="15.75" x14ac:dyDescent="0.2">
      <c r="A132" s="308" t="s">
        <v>72</v>
      </c>
      <c r="B132" s="308"/>
      <c r="C132" s="308"/>
      <c r="D132" s="308"/>
      <c r="E132" s="27"/>
    </row>
    <row r="133" spans="1:5" ht="16.5" thickBot="1" x14ac:dyDescent="0.25">
      <c r="A133" s="83" t="s">
        <v>80</v>
      </c>
      <c r="B133" s="84" t="s">
        <v>13</v>
      </c>
      <c r="C133" s="85" t="s">
        <v>306</v>
      </c>
      <c r="D133" s="86" t="s">
        <v>0</v>
      </c>
    </row>
    <row r="134" spans="1:5" ht="60" customHeight="1" x14ac:dyDescent="0.2">
      <c r="A134" s="87">
        <v>24</v>
      </c>
      <c r="B134" s="88" t="s">
        <v>340</v>
      </c>
      <c r="C134" s="89">
        <f>IFERROR(VLOOKUP(B134,'Anexo - Planilha de Cotação'!B:C,2,0),"")</f>
        <v>6.56</v>
      </c>
      <c r="D134" s="90">
        <f>IFERROR(C134*A134,"")</f>
        <v>157.44</v>
      </c>
    </row>
    <row r="135" spans="1:5" ht="60" customHeight="1" x14ac:dyDescent="0.2">
      <c r="A135" s="91"/>
      <c r="B135" s="92"/>
      <c r="C135" s="93" t="str">
        <f>IFERROR(VLOOKUP(B135,'Anexo - Planilha de Cotação'!B:C,2,0),"")</f>
        <v/>
      </c>
      <c r="D135" s="94" t="str">
        <f t="shared" ref="D135:D139" si="2">IFERROR(C135*A135,"")</f>
        <v/>
      </c>
    </row>
    <row r="136" spans="1:5" ht="60" customHeight="1" x14ac:dyDescent="0.2">
      <c r="A136" s="91"/>
      <c r="B136" s="92"/>
      <c r="C136" s="93" t="str">
        <f>IFERROR(VLOOKUP(B136,'Anexo - Planilha de Cotação'!B:C,2,0),"")</f>
        <v/>
      </c>
      <c r="D136" s="94" t="str">
        <f t="shared" si="2"/>
        <v/>
      </c>
    </row>
    <row r="137" spans="1:5" ht="60" customHeight="1" x14ac:dyDescent="0.2">
      <c r="A137" s="91"/>
      <c r="B137" s="92"/>
      <c r="C137" s="93" t="str">
        <f>IFERROR(VLOOKUP(B137,'Anexo - Planilha de Cotação'!B:C,2,0),"")</f>
        <v/>
      </c>
      <c r="D137" s="94" t="str">
        <f t="shared" si="2"/>
        <v/>
      </c>
    </row>
    <row r="138" spans="1:5" ht="60" customHeight="1" x14ac:dyDescent="0.2">
      <c r="A138" s="91"/>
      <c r="B138" s="92"/>
      <c r="C138" s="93" t="str">
        <f>IFERROR(VLOOKUP(B138,'Anexo - Planilha de Cotação'!B:C,2,0),"")</f>
        <v/>
      </c>
      <c r="D138" s="94" t="str">
        <f t="shared" si="2"/>
        <v/>
      </c>
    </row>
    <row r="139" spans="1:5" ht="60" customHeight="1" thickBot="1" x14ac:dyDescent="0.25">
      <c r="A139" s="95"/>
      <c r="B139" s="96"/>
      <c r="C139" s="97" t="str">
        <f>IFERROR(VLOOKUP(B139,'Anexo - Planilha de Cotação'!B:C,2,0),"")</f>
        <v/>
      </c>
      <c r="D139" s="98" t="str">
        <f t="shared" si="2"/>
        <v/>
      </c>
    </row>
    <row r="140" spans="1:5" ht="15.75" x14ac:dyDescent="0.2">
      <c r="A140" s="307" t="s">
        <v>14</v>
      </c>
      <c r="B140" s="307"/>
      <c r="C140" s="307"/>
      <c r="D140" s="99">
        <f>SUM(D134:D139)</f>
        <v>157.44</v>
      </c>
    </row>
    <row r="141" spans="1:5" ht="7.5" customHeight="1" x14ac:dyDescent="0.2"/>
    <row r="142" spans="1:5" ht="18" customHeight="1" thickBot="1" x14ac:dyDescent="0.25">
      <c r="A142" s="48">
        <v>5</v>
      </c>
      <c r="B142" s="311" t="s">
        <v>8</v>
      </c>
      <c r="C142" s="311"/>
      <c r="D142" s="49" t="s">
        <v>17</v>
      </c>
    </row>
    <row r="143" spans="1:5" x14ac:dyDescent="0.2">
      <c r="A143" s="50" t="s">
        <v>111</v>
      </c>
      <c r="B143" s="312" t="s">
        <v>62</v>
      </c>
      <c r="C143" s="312"/>
      <c r="D143" s="52">
        <f>D129/C11</f>
        <v>40.830333333333336</v>
      </c>
    </row>
    <row r="144" spans="1:5" x14ac:dyDescent="0.2">
      <c r="A144" s="53" t="s">
        <v>112</v>
      </c>
      <c r="B144" s="313" t="s">
        <v>73</v>
      </c>
      <c r="C144" s="313"/>
      <c r="D144" s="55">
        <f>D140/C11</f>
        <v>13.12</v>
      </c>
    </row>
    <row r="145" spans="1:4" x14ac:dyDescent="0.2">
      <c r="A145" s="53" t="s">
        <v>113</v>
      </c>
      <c r="B145" s="313" t="s">
        <v>215</v>
      </c>
      <c r="C145" s="313"/>
      <c r="D145" s="55">
        <f>((28)+(100))/C11</f>
        <v>10.666666666666666</v>
      </c>
    </row>
    <row r="146" spans="1:4" ht="15.75" thickBot="1" x14ac:dyDescent="0.25">
      <c r="A146" s="50" t="s">
        <v>114</v>
      </c>
      <c r="B146" s="312" t="s">
        <v>22</v>
      </c>
      <c r="C146" s="312"/>
      <c r="D146" s="52">
        <v>0</v>
      </c>
    </row>
    <row r="147" spans="1:4" ht="18" customHeight="1" x14ac:dyDescent="0.2">
      <c r="A147" s="59" t="s">
        <v>101</v>
      </c>
      <c r="B147" s="60" t="s">
        <v>2</v>
      </c>
      <c r="C147" s="60"/>
      <c r="D147" s="61">
        <f>SUM(D143:D146)</f>
        <v>64.617000000000004</v>
      </c>
    </row>
    <row r="148" spans="1:4" ht="7.5" customHeight="1" x14ac:dyDescent="0.2"/>
    <row r="149" spans="1:4" ht="15.75" x14ac:dyDescent="0.2">
      <c r="A149" s="310" t="s">
        <v>63</v>
      </c>
      <c r="B149" s="310"/>
      <c r="C149" s="310"/>
      <c r="D149" s="310"/>
    </row>
    <row r="150" spans="1:4" ht="7.5" customHeight="1" x14ac:dyDescent="0.2"/>
    <row r="151" spans="1:4" ht="18" customHeight="1" thickBot="1" x14ac:dyDescent="0.25">
      <c r="A151" s="48">
        <v>6</v>
      </c>
      <c r="B151" s="64" t="s">
        <v>9</v>
      </c>
      <c r="C151" s="65" t="s">
        <v>32</v>
      </c>
      <c r="D151" s="49" t="s">
        <v>17</v>
      </c>
    </row>
    <row r="152" spans="1:4" x14ac:dyDescent="0.2">
      <c r="A152" s="50" t="s">
        <v>115</v>
      </c>
      <c r="B152" s="75" t="s">
        <v>145</v>
      </c>
      <c r="C152" s="100">
        <v>1.4999999999999999E-2</v>
      </c>
      <c r="D152" s="67">
        <f ca="1">$D$169*C152</f>
        <v>60.838554340822512</v>
      </c>
    </row>
    <row r="153" spans="1:4" x14ac:dyDescent="0.2">
      <c r="A153" s="53" t="s">
        <v>116</v>
      </c>
      <c r="B153" s="76" t="s">
        <v>11</v>
      </c>
      <c r="C153" s="101">
        <v>0.03</v>
      </c>
      <c r="D153" s="69">
        <f ca="1">($D$169+$D$152)*C153</f>
        <v>123.50226531186969</v>
      </c>
    </row>
    <row r="154" spans="1:4" x14ac:dyDescent="0.2">
      <c r="A154" s="53" t="s">
        <v>117</v>
      </c>
      <c r="B154" s="76" t="s">
        <v>10</v>
      </c>
      <c r="C154" s="102">
        <f>SUM(C155:C157)</f>
        <v>0.14250000000000002</v>
      </c>
      <c r="D154" s="69">
        <f ca="1">SUM(D155:D157)</f>
        <v>704.64703561320403</v>
      </c>
    </row>
    <row r="155" spans="1:4" x14ac:dyDescent="0.2">
      <c r="A155" s="53" t="s">
        <v>118</v>
      </c>
      <c r="B155" s="103" t="s">
        <v>148</v>
      </c>
      <c r="C155" s="101">
        <v>9.2499999999999999E-2</v>
      </c>
      <c r="D155" s="69">
        <f ca="1">SUM($D$169,$D$152,$D$153)/(1-SUM($C$154))*C155</f>
        <v>457.40246171383421</v>
      </c>
    </row>
    <row r="156" spans="1:4" x14ac:dyDescent="0.2">
      <c r="A156" s="53" t="s">
        <v>119</v>
      </c>
      <c r="B156" s="103" t="s">
        <v>147</v>
      </c>
      <c r="C156" s="101">
        <v>0</v>
      </c>
      <c r="D156" s="69">
        <f t="shared" ref="D156:D157" ca="1" si="3">SUM($D$169,$D$152,$D$153)/(1-SUM($C$154))*C156</f>
        <v>0</v>
      </c>
    </row>
    <row r="157" spans="1:4" ht="15.75" thickBot="1" x14ac:dyDescent="0.25">
      <c r="A157" s="56" t="s">
        <v>120</v>
      </c>
      <c r="B157" s="104" t="s">
        <v>146</v>
      </c>
      <c r="C157" s="105">
        <f>5/100</f>
        <v>0.05</v>
      </c>
      <c r="D157" s="72">
        <f t="shared" ca="1" si="3"/>
        <v>247.24457389936984</v>
      </c>
    </row>
    <row r="158" spans="1:4" ht="18" customHeight="1" x14ac:dyDescent="0.2">
      <c r="A158" s="59" t="s">
        <v>122</v>
      </c>
      <c r="B158" s="306" t="s">
        <v>2</v>
      </c>
      <c r="C158" s="306"/>
      <c r="D158" s="61">
        <f ca="1">SUM(D152:D154)</f>
        <v>888.9878552658962</v>
      </c>
    </row>
    <row r="159" spans="1:4" ht="70.5" customHeight="1" x14ac:dyDescent="0.2">
      <c r="A159" s="32"/>
      <c r="B159" s="32"/>
      <c r="C159" s="32"/>
      <c r="D159" s="33"/>
    </row>
    <row r="160" spans="1:4" ht="7.5" customHeight="1" x14ac:dyDescent="0.2"/>
    <row r="161" spans="1:4" ht="15.75" x14ac:dyDescent="0.2">
      <c r="A161" s="310" t="s">
        <v>126</v>
      </c>
      <c r="B161" s="310"/>
      <c r="C161" s="310"/>
      <c r="D161" s="310"/>
    </row>
    <row r="162" spans="1:4" ht="7.5" customHeight="1" x14ac:dyDescent="0.2"/>
    <row r="163" spans="1:4" ht="18" customHeight="1" thickBot="1" x14ac:dyDescent="0.25">
      <c r="A163" s="48">
        <v>7</v>
      </c>
      <c r="B163" s="311" t="s">
        <v>64</v>
      </c>
      <c r="C163" s="311"/>
      <c r="D163" s="49" t="s">
        <v>17</v>
      </c>
    </row>
    <row r="164" spans="1:4" x14ac:dyDescent="0.2">
      <c r="A164" s="50" t="s">
        <v>88</v>
      </c>
      <c r="B164" s="312" t="s">
        <v>15</v>
      </c>
      <c r="C164" s="312"/>
      <c r="D164" s="52">
        <f ca="1">D26</f>
        <v>1774.2181818181821</v>
      </c>
    </row>
    <row r="165" spans="1:4" x14ac:dyDescent="0.2">
      <c r="A165" s="53" t="s">
        <v>95</v>
      </c>
      <c r="B165" s="313" t="s">
        <v>23</v>
      </c>
      <c r="C165" s="313"/>
      <c r="D165" s="55">
        <f ca="1">D66</f>
        <v>1886.0302262626265</v>
      </c>
    </row>
    <row r="166" spans="1:4" x14ac:dyDescent="0.2">
      <c r="A166" s="53" t="s">
        <v>100</v>
      </c>
      <c r="B166" s="313" t="s">
        <v>42</v>
      </c>
      <c r="C166" s="313"/>
      <c r="D166" s="55">
        <f ca="1">D77</f>
        <v>184.16701563212933</v>
      </c>
    </row>
    <row r="167" spans="1:4" x14ac:dyDescent="0.2">
      <c r="A167" s="53" t="s">
        <v>121</v>
      </c>
      <c r="B167" s="313" t="s">
        <v>49</v>
      </c>
      <c r="C167" s="313"/>
      <c r="D167" s="55">
        <f ca="1">D114</f>
        <v>146.87119900856305</v>
      </c>
    </row>
    <row r="168" spans="1:4" ht="15.75" thickBot="1" x14ac:dyDescent="0.25">
      <c r="A168" s="50" t="s">
        <v>101</v>
      </c>
      <c r="B168" s="312" t="s">
        <v>61</v>
      </c>
      <c r="C168" s="312"/>
      <c r="D168" s="52">
        <f>D147</f>
        <v>64.617000000000004</v>
      </c>
    </row>
    <row r="169" spans="1:4" ht="18" customHeight="1" thickBot="1" x14ac:dyDescent="0.25">
      <c r="A169" s="106"/>
      <c r="B169" s="107" t="s">
        <v>307</v>
      </c>
      <c r="C169" s="107"/>
      <c r="D169" s="108">
        <f ca="1">SUM(D164:D168)</f>
        <v>4055.9036227215011</v>
      </c>
    </row>
    <row r="170" spans="1:4" ht="15.75" thickBot="1" x14ac:dyDescent="0.25">
      <c r="A170" s="109" t="s">
        <v>122</v>
      </c>
      <c r="B170" s="305" t="s">
        <v>65</v>
      </c>
      <c r="C170" s="305"/>
      <c r="D170" s="110">
        <f ca="1">D158</f>
        <v>888.9878552658962</v>
      </c>
    </row>
    <row r="171" spans="1:4" ht="18" customHeight="1" x14ac:dyDescent="0.2">
      <c r="A171" s="59" t="s">
        <v>309</v>
      </c>
      <c r="B171" s="306" t="s">
        <v>2</v>
      </c>
      <c r="C171" s="306"/>
      <c r="D171" s="61">
        <f ca="1">ROUND(SUM(D169:D170),2)</f>
        <v>4944.8900000000003</v>
      </c>
    </row>
    <row r="172" spans="1:4" ht="7.5" customHeight="1" x14ac:dyDescent="0.2"/>
    <row r="173" spans="1:4" ht="33" customHeight="1" x14ac:dyDescent="0.2">
      <c r="A173" s="309" t="s">
        <v>308</v>
      </c>
      <c r="B173" s="309"/>
      <c r="C173" s="309"/>
      <c r="D173" s="111">
        <f ca="1">D171</f>
        <v>4944.8900000000003</v>
      </c>
    </row>
    <row r="174" spans="1:4" ht="7.5" customHeight="1" x14ac:dyDescent="0.2"/>
    <row r="175" spans="1:4" ht="110.25" customHeight="1" x14ac:dyDescent="0.2">
      <c r="A175" s="318" t="s">
        <v>324</v>
      </c>
      <c r="B175" s="318"/>
      <c r="C175" s="318"/>
      <c r="D175" s="318"/>
    </row>
    <row r="176" spans="1:4" ht="15" customHeight="1" x14ac:dyDescent="0.2">
      <c r="A176" s="196"/>
      <c r="B176" s="196"/>
      <c r="C176" s="196"/>
      <c r="D176" s="196"/>
    </row>
    <row r="177" spans="1:5" ht="15" hidden="1" customHeight="1" x14ac:dyDescent="0.2">
      <c r="A177" s="196"/>
      <c r="B177" s="196"/>
      <c r="C177" s="196"/>
      <c r="D177" s="196"/>
    </row>
    <row r="178" spans="1:5" ht="15" hidden="1" customHeight="1" x14ac:dyDescent="0.2">
      <c r="A178" s="196"/>
      <c r="B178" s="196"/>
      <c r="C178" s="196"/>
      <c r="D178" s="196"/>
    </row>
    <row r="179" spans="1:5" ht="15" hidden="1" customHeight="1" x14ac:dyDescent="0.2">
      <c r="A179" s="196"/>
      <c r="B179" s="196"/>
      <c r="C179" s="196"/>
      <c r="D179" s="196"/>
    </row>
    <row r="180" spans="1:5" hidden="1" x14ac:dyDescent="0.2">
      <c r="A180" s="196"/>
      <c r="B180" s="196"/>
      <c r="C180" s="196"/>
      <c r="D180" s="196"/>
    </row>
    <row r="181" spans="1:5" hidden="1" x14ac:dyDescent="0.2">
      <c r="A181" s="196"/>
      <c r="B181" s="196"/>
      <c r="C181" s="196"/>
      <c r="D181" s="196"/>
    </row>
    <row r="182" spans="1:5" ht="15.75" hidden="1" x14ac:dyDescent="0.2">
      <c r="A182" s="196"/>
      <c r="B182" s="196"/>
      <c r="C182" s="196"/>
      <c r="D182" s="196"/>
      <c r="E182" s="27"/>
    </row>
    <row r="183" spans="1:5" ht="15" hidden="1" customHeight="1" x14ac:dyDescent="0.2">
      <c r="A183" s="196"/>
      <c r="B183" s="196"/>
      <c r="C183" s="196"/>
      <c r="D183" s="196"/>
    </row>
    <row r="184" spans="1:5" ht="15" hidden="1" customHeight="1" x14ac:dyDescent="0.2">
      <c r="A184" s="196"/>
      <c r="B184" s="196"/>
      <c r="C184" s="196"/>
      <c r="D184" s="196"/>
    </row>
    <row r="185" spans="1:5" ht="15" hidden="1" customHeight="1" x14ac:dyDescent="0.2">
      <c r="A185" s="196"/>
      <c r="B185" s="196"/>
      <c r="C185" s="196"/>
      <c r="D185" s="196"/>
    </row>
    <row r="186" spans="1:5" ht="15" hidden="1" customHeight="1" x14ac:dyDescent="0.2">
      <c r="A186" s="196"/>
      <c r="B186" s="196"/>
      <c r="C186" s="196"/>
      <c r="D186" s="196"/>
    </row>
    <row r="187" spans="1:5" ht="15" hidden="1" customHeight="1" x14ac:dyDescent="0.2">
      <c r="A187" s="196"/>
      <c r="B187" s="196"/>
      <c r="C187" s="196"/>
      <c r="D187" s="196"/>
    </row>
    <row r="188" spans="1:5" ht="15" hidden="1" customHeight="1" x14ac:dyDescent="0.2">
      <c r="A188" s="196"/>
      <c r="B188" s="196"/>
      <c r="C188" s="196"/>
      <c r="D188" s="196"/>
    </row>
    <row r="189" spans="1:5" ht="15" hidden="1" customHeight="1" x14ac:dyDescent="0.2">
      <c r="A189" s="196"/>
      <c r="B189" s="196"/>
      <c r="C189" s="196"/>
      <c r="D189" s="196"/>
    </row>
    <row r="190" spans="1:5" ht="15" hidden="1" customHeight="1" x14ac:dyDescent="0.2">
      <c r="A190" s="196"/>
      <c r="B190" s="196"/>
      <c r="C190" s="196"/>
      <c r="D190" s="196"/>
    </row>
    <row r="192" spans="1:5" ht="15.75" hidden="1" x14ac:dyDescent="0.2">
      <c r="E192" s="27"/>
    </row>
    <row r="214" spans="3:3" hidden="1" x14ac:dyDescent="0.2">
      <c r="C214" s="23"/>
    </row>
    <row r="215" spans="3:3" hidden="1" x14ac:dyDescent="0.2">
      <c r="C215" s="28"/>
    </row>
    <row r="219" spans="3:3" hidden="1" x14ac:dyDescent="0.2">
      <c r="C219" s="25"/>
    </row>
  </sheetData>
  <mergeCells count="72">
    <mergeCell ref="A175:D175"/>
    <mergeCell ref="B7:D7"/>
    <mergeCell ref="A9:B9"/>
    <mergeCell ref="C9:D9"/>
    <mergeCell ref="C1:D1"/>
    <mergeCell ref="C2:D3"/>
    <mergeCell ref="A1:B1"/>
    <mergeCell ref="A2:B2"/>
    <mergeCell ref="A3:B3"/>
    <mergeCell ref="B25:C25"/>
    <mergeCell ref="A11:B11"/>
    <mergeCell ref="C11:D11"/>
    <mergeCell ref="A16:D16"/>
    <mergeCell ref="B18:C18"/>
    <mergeCell ref="B19:C19"/>
    <mergeCell ref="B20:C20"/>
    <mergeCell ref="B21:C21"/>
    <mergeCell ref="B22:C22"/>
    <mergeCell ref="B23:C23"/>
    <mergeCell ref="B24:C24"/>
    <mergeCell ref="B55:C55"/>
    <mergeCell ref="B26:C26"/>
    <mergeCell ref="A28:D28"/>
    <mergeCell ref="B32:C32"/>
    <mergeCell ref="B33:C33"/>
    <mergeCell ref="B34:C34"/>
    <mergeCell ref="A37:D37"/>
    <mergeCell ref="B52:C52"/>
    <mergeCell ref="B53:C53"/>
    <mergeCell ref="B54:C54"/>
    <mergeCell ref="B35:C35"/>
    <mergeCell ref="B101:C101"/>
    <mergeCell ref="B107:C107"/>
    <mergeCell ref="B56:C56"/>
    <mergeCell ref="B62:C62"/>
    <mergeCell ref="B63:C63"/>
    <mergeCell ref="B64:C64"/>
    <mergeCell ref="B65:C65"/>
    <mergeCell ref="A68:D68"/>
    <mergeCell ref="A79:D79"/>
    <mergeCell ref="B57:C57"/>
    <mergeCell ref="B58:C58"/>
    <mergeCell ref="B66:C66"/>
    <mergeCell ref="B77:C77"/>
    <mergeCell ref="A132:D132"/>
    <mergeCell ref="B105:C105"/>
    <mergeCell ref="B106:C106"/>
    <mergeCell ref="B111:C111"/>
    <mergeCell ref="B112:C112"/>
    <mergeCell ref="B113:C113"/>
    <mergeCell ref="A117:D117"/>
    <mergeCell ref="A121:D121"/>
    <mergeCell ref="A129:C129"/>
    <mergeCell ref="A119:D119"/>
    <mergeCell ref="B164:C164"/>
    <mergeCell ref="A140:C140"/>
    <mergeCell ref="B142:C142"/>
    <mergeCell ref="B143:C143"/>
    <mergeCell ref="B144:C144"/>
    <mergeCell ref="B145:C145"/>
    <mergeCell ref="B146:C146"/>
    <mergeCell ref="A149:D149"/>
    <mergeCell ref="A161:D161"/>
    <mergeCell ref="B163:C163"/>
    <mergeCell ref="B158:C158"/>
    <mergeCell ref="A173:C173"/>
    <mergeCell ref="B165:C165"/>
    <mergeCell ref="B166:C166"/>
    <mergeCell ref="B167:C167"/>
    <mergeCell ref="B168:C168"/>
    <mergeCell ref="B170:C170"/>
    <mergeCell ref="B171:C171"/>
  </mergeCells>
  <printOptions horizontalCentered="1"/>
  <pageMargins left="0" right="0" top="0.51181102362204722" bottom="0.70866141732283472" header="0" footer="0"/>
  <pageSetup paperSize="9" scale="80" fitToHeight="0" orientation="portrait" r:id="rId1"/>
  <headerFooter scaleWithDoc="0">
    <oddFooter xml:space="preserve">&amp;L&amp;"Times New Roman,Negrito"&amp;8&amp;G&amp;C&amp;"Arial,Negrito"SECRETARIA MUNICIPAL DE ADMINISTRAÇÃO
&amp;K00+000Pág. &amp;P de &amp;N&amp;K01+000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" xr:uid="{00000000-0002-0000-0300-000000000000}">
          <x14:formula1>
            <xm:f>'Anexo - Planilha de Cotação'!$B$5:$B$54</xm:f>
          </x14:formula1>
          <xm:sqref>B123:B128</xm:sqref>
        </x14:dataValidation>
        <x14:dataValidation type="list" showInputMessage="1" showErrorMessage="1" errorTitle="Atenção!" error="Para inserir um item selecione o mesmo na lista suspensa._x000a__x000a_Caso ele não esteja disponível na lista, inclua o mesmo na aba: &quot;Planilha de Cotação&quot;._x000a_" xr:uid="{00000000-0002-0000-0300-000001000000}">
          <x14:formula1>
            <xm:f>'Anexo - Planilha de Cotação'!$B$5:$B$54</xm:f>
          </x14:formula1>
          <xm:sqref>B134:B139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35</vt:i4>
      </vt:variant>
      <vt:variant>
        <vt:lpstr>Intervalos Nomeados</vt:lpstr>
      </vt:variant>
      <vt:variant>
        <vt:i4>38</vt:i4>
      </vt:variant>
    </vt:vector>
  </HeadingPairs>
  <TitlesOfParts>
    <vt:vector size="73" baseType="lpstr">
      <vt:lpstr>Quadro Resumo</vt:lpstr>
      <vt:lpstr>01-Limpeza 20H</vt:lpstr>
      <vt:lpstr>02-Limpeza 44H</vt:lpstr>
      <vt:lpstr>03-Limpeza com Copeiragem 35H</vt:lpstr>
      <vt:lpstr>04-Limpeza Ins. com Copeira 20H</vt:lpstr>
      <vt:lpstr>05-Limpeza Ins. com Copeira 40H</vt:lpstr>
      <vt:lpstr>06-Limpeza Insalubre 26H</vt:lpstr>
      <vt:lpstr>07-Limpeza Insalubre 35H</vt:lpstr>
      <vt:lpstr>08-Limpeza Insalubre 40H</vt:lpstr>
      <vt:lpstr>09-Limpeza Insalubre 44H</vt:lpstr>
      <vt:lpstr>10-Limpeza Insalubre 06X12</vt:lpstr>
      <vt:lpstr>11-Limpeza Insalubre NOT 12X36</vt:lpstr>
      <vt:lpstr>12-Limpeza de Piscina 35H</vt:lpstr>
      <vt:lpstr>13-Limpeza e Conservação 35H</vt:lpstr>
      <vt:lpstr>14-Limpeza e Conservação 42H</vt:lpstr>
      <vt:lpstr>15-Limpeza e Conservação 44H</vt:lpstr>
      <vt:lpstr>16-Carregamento 35H</vt:lpstr>
      <vt:lpstr>17-Cozinha 35H</vt:lpstr>
      <vt:lpstr>18-Cozinha INTRA 40H</vt:lpstr>
      <vt:lpstr>19-Merenda 40H</vt:lpstr>
      <vt:lpstr>20-Merenda 44H</vt:lpstr>
      <vt:lpstr>21-Portaria 40H</vt:lpstr>
      <vt:lpstr>22-Vigia 40H</vt:lpstr>
      <vt:lpstr>23-Vigia DIU 40H</vt:lpstr>
      <vt:lpstr>24-Vigia NOT 40H</vt:lpstr>
      <vt:lpstr>25-Vigia DIU 12X36</vt:lpstr>
      <vt:lpstr>26-Vigia NOT 12X36</vt:lpstr>
      <vt:lpstr>27-Vigia DIU 12X60</vt:lpstr>
      <vt:lpstr>28-Vigia NOT 12X60</vt:lpstr>
      <vt:lpstr>29-Supervisão</vt:lpstr>
      <vt:lpstr>30-Supervisão Intermunicipal</vt:lpstr>
      <vt:lpstr>Anexo - Planilha de Cotação</vt:lpstr>
      <vt:lpstr>Anexo - Quantitativo de Postos</vt:lpstr>
      <vt:lpstr>Anexo - Funções e benefícios</vt:lpstr>
      <vt:lpstr>CHECK</vt:lpstr>
      <vt:lpstr>'23-Vigia DIU 40H'!Area_de_impressao</vt:lpstr>
      <vt:lpstr>'24-Vigia NOT 40H'!Area_de_impressao</vt:lpstr>
      <vt:lpstr>'Anexo - Planilha de Cotação'!Area_de_impressao</vt:lpstr>
      <vt:lpstr>'Anexo - Quantitativo de Postos'!Area_de_impressao</vt:lpstr>
      <vt:lpstr>'Quadro Resumo'!Area_de_impressao</vt:lpstr>
      <vt:lpstr>'01-Limpeza 20H'!Titulos_de_impressao</vt:lpstr>
      <vt:lpstr>'02-Limpeza 44H'!Titulos_de_impressao</vt:lpstr>
      <vt:lpstr>'03-Limpeza com Copeiragem 35H'!Titulos_de_impressao</vt:lpstr>
      <vt:lpstr>'04-Limpeza Ins. com Copeira 20H'!Titulos_de_impressao</vt:lpstr>
      <vt:lpstr>'05-Limpeza Ins. com Copeira 40H'!Titulos_de_impressao</vt:lpstr>
      <vt:lpstr>'06-Limpeza Insalubre 26H'!Titulos_de_impressao</vt:lpstr>
      <vt:lpstr>'07-Limpeza Insalubre 35H'!Titulos_de_impressao</vt:lpstr>
      <vt:lpstr>'08-Limpeza Insalubre 40H'!Titulos_de_impressao</vt:lpstr>
      <vt:lpstr>'09-Limpeza Insalubre 44H'!Titulos_de_impressao</vt:lpstr>
      <vt:lpstr>'10-Limpeza Insalubre 06X12'!Titulos_de_impressao</vt:lpstr>
      <vt:lpstr>'11-Limpeza Insalubre NOT 12X36'!Titulos_de_impressao</vt:lpstr>
      <vt:lpstr>'12-Limpeza de Piscina 35H'!Titulos_de_impressao</vt:lpstr>
      <vt:lpstr>'13-Limpeza e Conservação 35H'!Titulos_de_impressao</vt:lpstr>
      <vt:lpstr>'14-Limpeza e Conservação 42H'!Titulos_de_impressao</vt:lpstr>
      <vt:lpstr>'15-Limpeza e Conservação 44H'!Titulos_de_impressao</vt:lpstr>
      <vt:lpstr>'16-Carregamento 35H'!Titulos_de_impressao</vt:lpstr>
      <vt:lpstr>'17-Cozinha 35H'!Titulos_de_impressao</vt:lpstr>
      <vt:lpstr>'18-Cozinha INTRA 40H'!Titulos_de_impressao</vt:lpstr>
      <vt:lpstr>'19-Merenda 40H'!Titulos_de_impressao</vt:lpstr>
      <vt:lpstr>'20-Merenda 44H'!Titulos_de_impressao</vt:lpstr>
      <vt:lpstr>'21-Portaria 40H'!Titulos_de_impressao</vt:lpstr>
      <vt:lpstr>'22-Vigia 40H'!Titulos_de_impressao</vt:lpstr>
      <vt:lpstr>'23-Vigia DIU 40H'!Titulos_de_impressao</vt:lpstr>
      <vt:lpstr>'24-Vigia NOT 40H'!Titulos_de_impressao</vt:lpstr>
      <vt:lpstr>'25-Vigia DIU 12X36'!Titulos_de_impressao</vt:lpstr>
      <vt:lpstr>'26-Vigia NOT 12X36'!Titulos_de_impressao</vt:lpstr>
      <vt:lpstr>'27-Vigia DIU 12X60'!Titulos_de_impressao</vt:lpstr>
      <vt:lpstr>'28-Vigia NOT 12X60'!Titulos_de_impressao</vt:lpstr>
      <vt:lpstr>'29-Supervisão'!Titulos_de_impressao</vt:lpstr>
      <vt:lpstr>'30-Supervisão Intermunicipal'!Titulos_de_impressao</vt:lpstr>
      <vt:lpstr>'Anexo - Planilha de Cotação'!Titulos_de_impressao</vt:lpstr>
      <vt:lpstr>'Anexo - Quantitativo de Postos'!Titulos_de_impressao</vt:lpstr>
      <vt:lpstr>'Quadro Resumo'!Titulos_de_impressao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Janderson Aparecido Marçal</cp:lastModifiedBy>
  <cp:lastPrinted>2024-11-18T11:19:15Z</cp:lastPrinted>
  <dcterms:created xsi:type="dcterms:W3CDTF">2018-01-23T19:35:16Z</dcterms:created>
  <dcterms:modified xsi:type="dcterms:W3CDTF">2024-11-18T11:20:17Z</dcterms:modified>
</cp:coreProperties>
</file>